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cmahanna/Downloads/"/>
    </mc:Choice>
  </mc:AlternateContent>
  <xr:revisionPtr revIDLastSave="0" documentId="8_{E832D835-F169-994E-89D0-650AA2628654}" xr6:coauthVersionLast="47" xr6:coauthVersionMax="47" xr10:uidLastSave="{00000000-0000-0000-0000-000000000000}"/>
  <bookViews>
    <workbookView xWindow="0" yWindow="760" windowWidth="34080" windowHeight="20200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JANUARY!$D$3</definedName>
    <definedName name="DaysAndWeeks">{0,1,2,3,4,5,6} + {0;1;2;3;4;5}*7</definedName>
    <definedName name="_xlnm.Print_Area" localSheetId="3">APRIL!$C$2:$I$18</definedName>
    <definedName name="_xlnm.Print_Area" localSheetId="7">AUGUST!$C$2:$I$18</definedName>
    <definedName name="_xlnm.Print_Area" localSheetId="11">DECEMBER!$C$2:$I$18</definedName>
    <definedName name="_xlnm.Print_Area" localSheetId="1">FEBRUARY!$C$2:$I$18</definedName>
    <definedName name="_xlnm.Print_Area" localSheetId="0">JANUARY!$C$2:$I$18</definedName>
    <definedName name="_xlnm.Print_Area" localSheetId="6">JULY!$C$2:$I$18</definedName>
    <definedName name="_xlnm.Print_Area" localSheetId="5">JUNE!$C$2:$I$18</definedName>
    <definedName name="_xlnm.Print_Area" localSheetId="2">MARCH!$C$2:$I$18</definedName>
    <definedName name="_xlnm.Print_Area" localSheetId="4">MAY!$C$2:$I$18</definedName>
    <definedName name="_xlnm.Print_Area" localSheetId="10">NOVEMBER!$C$2:$I$18</definedName>
    <definedName name="_xlnm.Print_Area" localSheetId="9">OCTOBER!$C$2:$I$18</definedName>
    <definedName name="_xlnm.Print_Area" localSheetId="8">SEPTEMBER!$C$2:$I$18</definedName>
    <definedName name="WeekStart">JANUARY!$F$3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13" l="1"/>
  <c r="C4" i="12"/>
  <c r="C4" i="11"/>
  <c r="C4" i="10"/>
  <c r="C4" i="9"/>
  <c r="C4" i="8"/>
  <c r="C4" i="7"/>
  <c r="C4" i="6"/>
  <c r="C4" i="5"/>
  <c r="C4" i="4"/>
  <c r="C4" i="3"/>
  <c r="C8" i="9" a="1"/>
  <c r="I8" i="9"/>
  <c r="C5" i="5"/>
  <c r="C5" i="13"/>
  <c r="C5" i="12"/>
  <c r="C5" i="11"/>
  <c r="C5" i="10"/>
  <c r="C5" i="9"/>
  <c r="C5" i="8"/>
  <c r="C5" i="7"/>
  <c r="C5" i="6"/>
  <c r="C5" i="4"/>
  <c r="C5" i="3"/>
  <c r="C5" i="2"/>
  <c r="C4" i="2"/>
  <c r="C16" i="3" a="1"/>
  <c r="I16" i="3"/>
  <c r="C6" i="7" a="1"/>
  <c r="H6" i="7"/>
  <c r="H5" i="7"/>
  <c r="C6" i="12" a="1"/>
  <c r="H6" i="12"/>
  <c r="H5" i="12"/>
  <c r="H8" i="9"/>
  <c r="C6" i="3" a="1"/>
  <c r="I6" i="3"/>
  <c r="I5" i="3"/>
  <c r="C14" i="4" a="1"/>
  <c r="C14" i="4"/>
  <c r="C14" i="7" a="1"/>
  <c r="E14" i="7"/>
  <c r="C14" i="13" a="1"/>
  <c r="D14" i="13"/>
  <c r="C14" i="3" a="1"/>
  <c r="C14" i="3"/>
  <c r="C12" i="9" a="1"/>
  <c r="I12" i="9"/>
  <c r="C10" i="9" a="1"/>
  <c r="C10" i="9"/>
  <c r="C6" i="5" a="1"/>
  <c r="G6" i="5"/>
  <c r="G5" i="5"/>
  <c r="C10" i="5" a="1"/>
  <c r="H10" i="5"/>
  <c r="C6" i="10" a="1"/>
  <c r="G6" i="10"/>
  <c r="G5" i="10"/>
  <c r="C12" i="5" a="1"/>
  <c r="F12" i="5"/>
  <c r="C14" i="10" a="1"/>
  <c r="D14" i="10"/>
  <c r="C6" i="6" a="1"/>
  <c r="C6" i="6"/>
  <c r="C10" i="2" a="1"/>
  <c r="F10" i="2"/>
  <c r="C16" i="6" a="1"/>
  <c r="F16" i="6"/>
  <c r="C6" i="13" a="1"/>
  <c r="H6" i="13"/>
  <c r="H5" i="13"/>
  <c r="F12" i="9"/>
  <c r="G16" i="3"/>
  <c r="D16" i="3"/>
  <c r="F16" i="3"/>
  <c r="G8" i="9"/>
  <c r="C8" i="9"/>
  <c r="F8" i="9"/>
  <c r="E8" i="9"/>
  <c r="D8" i="9"/>
  <c r="C8" i="6" a="1"/>
  <c r="C16" i="7" a="1"/>
  <c r="C12" i="8" a="1"/>
  <c r="C16" i="10" a="1"/>
  <c r="C8" i="10" a="1"/>
  <c r="C6" i="11" a="1"/>
  <c r="I6" i="11"/>
  <c r="I5" i="11"/>
  <c r="C8" i="12" a="1"/>
  <c r="C8" i="13" a="1"/>
  <c r="C16" i="13" a="1"/>
  <c r="C16" i="11" a="1"/>
  <c r="E16" i="11"/>
  <c r="C8" i="3" a="1"/>
  <c r="C10" i="6" a="1"/>
  <c r="C14" i="8" a="1"/>
  <c r="C8" i="11" a="1"/>
  <c r="C8" i="11"/>
  <c r="C10" i="12" a="1"/>
  <c r="C16" i="8" a="1"/>
  <c r="C6" i="4" a="1"/>
  <c r="C8" i="4" a="1"/>
  <c r="C14" i="5" a="1"/>
  <c r="C8" i="7" a="1"/>
  <c r="C14" i="9" a="1"/>
  <c r="C10" i="10" a="1"/>
  <c r="C10" i="11" a="1"/>
  <c r="F10" i="11"/>
  <c r="C12" i="12" a="1"/>
  <c r="C10" i="13" a="1"/>
  <c r="C12" i="2" a="1"/>
  <c r="C6" i="8" a="1"/>
  <c r="C14" i="2" a="1"/>
  <c r="C10" i="3" a="1"/>
  <c r="C10" i="4" a="1"/>
  <c r="C12" i="6" a="1"/>
  <c r="C10" i="7" a="1"/>
  <c r="C8" i="8" a="1"/>
  <c r="C6" i="9" a="1"/>
  <c r="C12" i="11" a="1"/>
  <c r="H12" i="11"/>
  <c r="C16" i="4" a="1"/>
  <c r="C6" i="2" a="1"/>
  <c r="C8" i="5" a="1"/>
  <c r="C16" i="5" a="1"/>
  <c r="C16" i="9" a="1"/>
  <c r="C12" i="10" a="1"/>
  <c r="C14" i="11" a="1"/>
  <c r="H14" i="11"/>
  <c r="C14" i="12" a="1"/>
  <c r="C12" i="13" a="1"/>
  <c r="C16" i="12" a="1"/>
  <c r="C8" i="2" a="1"/>
  <c r="C16" i="2" a="1"/>
  <c r="C12" i="3" a="1"/>
  <c r="C12" i="4" a="1"/>
  <c r="C14" i="6" a="1"/>
  <c r="C12" i="7" a="1"/>
  <c r="C10" i="8" a="1"/>
  <c r="I6" i="12"/>
  <c r="I5" i="12"/>
  <c r="F6" i="12"/>
  <c r="F5" i="12"/>
  <c r="C6" i="12"/>
  <c r="G14" i="4"/>
  <c r="D6" i="7"/>
  <c r="D5" i="7"/>
  <c r="C6" i="7"/>
  <c r="I6" i="7"/>
  <c r="I5" i="7"/>
  <c r="E16" i="3"/>
  <c r="H10" i="11"/>
  <c r="E6" i="3"/>
  <c r="E5" i="3"/>
  <c r="F6" i="3"/>
  <c r="F5" i="3"/>
  <c r="C12" i="9"/>
  <c r="H14" i="4"/>
  <c r="C10" i="11"/>
  <c r="H6" i="3"/>
  <c r="H5" i="3" s="1"/>
  <c r="E6" i="11"/>
  <c r="E5" i="11" s="1"/>
  <c r="E14" i="4"/>
  <c r="G10" i="11"/>
  <c r="D14" i="3"/>
  <c r="D16" i="11"/>
  <c r="H14" i="3"/>
  <c r="F16" i="11"/>
  <c r="G16" i="11"/>
  <c r="F14" i="3"/>
  <c r="E10" i="11"/>
  <c r="H16" i="11"/>
  <c r="H6" i="5"/>
  <c r="H5" i="5" s="1"/>
  <c r="D10" i="11"/>
  <c r="H16" i="3"/>
  <c r="G14" i="3"/>
  <c r="C12" i="11"/>
  <c r="E12" i="11"/>
  <c r="G14" i="7"/>
  <c r="I10" i="11"/>
  <c r="H14" i="7"/>
  <c r="H8" i="11"/>
  <c r="I14" i="3"/>
  <c r="E6" i="10"/>
  <c r="E5" i="10" s="1"/>
  <c r="F14" i="11"/>
  <c r="F12" i="11"/>
  <c r="D12" i="11"/>
  <c r="E14" i="11"/>
  <c r="C14" i="11"/>
  <c r="F14" i="13"/>
  <c r="G14" i="11"/>
  <c r="C16" i="3"/>
  <c r="F6" i="7"/>
  <c r="F5" i="7" s="1"/>
  <c r="E6" i="7"/>
  <c r="E5" i="7" s="1"/>
  <c r="E16" i="6"/>
  <c r="H10" i="9"/>
  <c r="H6" i="10"/>
  <c r="H5" i="10" s="1"/>
  <c r="H12" i="9"/>
  <c r="F6" i="10"/>
  <c r="F5" i="10" s="1"/>
  <c r="I14" i="7"/>
  <c r="I10" i="9"/>
  <c r="C16" i="6"/>
  <c r="H10" i="2"/>
  <c r="I14" i="4"/>
  <c r="I6" i="10"/>
  <c r="I5" i="10" s="1"/>
  <c r="E14" i="3"/>
  <c r="E12" i="9"/>
  <c r="H12" i="5"/>
  <c r="D6" i="3"/>
  <c r="D5" i="3" s="1"/>
  <c r="I14" i="13"/>
  <c r="E6" i="12"/>
  <c r="E5" i="12" s="1"/>
  <c r="I6" i="5"/>
  <c r="I5" i="5" s="1"/>
  <c r="G6" i="3"/>
  <c r="G5" i="3" s="1"/>
  <c r="G6" i="7"/>
  <c r="G5" i="7" s="1"/>
  <c r="I10" i="5"/>
  <c r="C10" i="5"/>
  <c r="G10" i="2"/>
  <c r="F14" i="4"/>
  <c r="C6" i="10"/>
  <c r="D10" i="5"/>
  <c r="F10" i="5"/>
  <c r="D12" i="9"/>
  <c r="C14" i="7"/>
  <c r="C14" i="13"/>
  <c r="E10" i="2"/>
  <c r="D14" i="4"/>
  <c r="E14" i="10"/>
  <c r="D6" i="6"/>
  <c r="D5" i="6" s="1"/>
  <c r="E14" i="13"/>
  <c r="E10" i="5"/>
  <c r="D6" i="12"/>
  <c r="D5" i="12" s="1"/>
  <c r="E6" i="5"/>
  <c r="E5" i="5" s="1"/>
  <c r="C6" i="3"/>
  <c r="G14" i="13"/>
  <c r="F14" i="10"/>
  <c r="H14" i="13"/>
  <c r="D14" i="7"/>
  <c r="F14" i="7"/>
  <c r="G14" i="10"/>
  <c r="D16" i="6"/>
  <c r="C14" i="10"/>
  <c r="G6" i="12"/>
  <c r="G5" i="12" s="1"/>
  <c r="I10" i="2"/>
  <c r="G12" i="9"/>
  <c r="D6" i="5"/>
  <c r="D5" i="5" s="1"/>
  <c r="G16" i="6"/>
  <c r="I16" i="6"/>
  <c r="F6" i="5"/>
  <c r="F5" i="5" s="1"/>
  <c r="H16" i="6"/>
  <c r="C6" i="13"/>
  <c r="D6" i="13"/>
  <c r="D5" i="13"/>
  <c r="I12" i="5"/>
  <c r="G12" i="5"/>
  <c r="D12" i="5"/>
  <c r="E12" i="5"/>
  <c r="C12" i="5"/>
  <c r="E6" i="13"/>
  <c r="E5" i="13"/>
  <c r="H14" i="10"/>
  <c r="D10" i="2"/>
  <c r="G10" i="5"/>
  <c r="F6" i="13"/>
  <c r="F5" i="13" s="1"/>
  <c r="C6" i="5"/>
  <c r="I14" i="10"/>
  <c r="G6" i="13"/>
  <c r="G5" i="13" s="1"/>
  <c r="E6" i="6"/>
  <c r="E5" i="6" s="1"/>
  <c r="F6" i="6"/>
  <c r="F5" i="6" s="1"/>
  <c r="G6" i="6"/>
  <c r="G5" i="6" s="1"/>
  <c r="I6" i="6"/>
  <c r="I5" i="6" s="1"/>
  <c r="H6" i="6"/>
  <c r="H5" i="6" s="1"/>
  <c r="E10" i="9"/>
  <c r="F10" i="9"/>
  <c r="D10" i="9"/>
  <c r="G10" i="9"/>
  <c r="C10" i="2"/>
  <c r="D6" i="10"/>
  <c r="D5" i="10" s="1"/>
  <c r="I6" i="13"/>
  <c r="I5" i="13" s="1"/>
  <c r="I8" i="2"/>
  <c r="F8" i="2"/>
  <c r="H8" i="2"/>
  <c r="G8" i="2"/>
  <c r="E8" i="2"/>
  <c r="D8" i="2"/>
  <c r="C8" i="2"/>
  <c r="D10" i="4"/>
  <c r="C10" i="4"/>
  <c r="E10" i="4"/>
  <c r="I10" i="4"/>
  <c r="F10" i="4"/>
  <c r="G10" i="4"/>
  <c r="H10" i="4"/>
  <c r="I16" i="12"/>
  <c r="G16" i="12"/>
  <c r="H16" i="12"/>
  <c r="D16" i="12"/>
  <c r="C16" i="12"/>
  <c r="E16" i="12"/>
  <c r="F16" i="12"/>
  <c r="E6" i="2"/>
  <c r="E5" i="2" s="1"/>
  <c r="G6" i="2"/>
  <c r="G5" i="2" s="1"/>
  <c r="D6" i="2"/>
  <c r="D5" i="2" s="1"/>
  <c r="C6" i="2"/>
  <c r="F6" i="2"/>
  <c r="F5" i="2" s="1"/>
  <c r="I6" i="2"/>
  <c r="I5" i="2"/>
  <c r="H6" i="2"/>
  <c r="H5" i="2"/>
  <c r="F10" i="3"/>
  <c r="G10" i="3"/>
  <c r="I10" i="3"/>
  <c r="C10" i="3"/>
  <c r="D10" i="3"/>
  <c r="E10" i="3"/>
  <c r="H10" i="3"/>
  <c r="I14" i="9"/>
  <c r="G14" i="9"/>
  <c r="E14" i="9"/>
  <c r="D14" i="9"/>
  <c r="F14" i="9"/>
  <c r="C14" i="9"/>
  <c r="H14" i="9"/>
  <c r="I14" i="8"/>
  <c r="H14" i="8"/>
  <c r="G14" i="8"/>
  <c r="E14" i="8"/>
  <c r="D14" i="8"/>
  <c r="C14" i="8"/>
  <c r="F14" i="8"/>
  <c r="H8" i="10"/>
  <c r="G8" i="10"/>
  <c r="F8" i="10"/>
  <c r="E8" i="10"/>
  <c r="D8" i="10"/>
  <c r="C8" i="10"/>
  <c r="I8" i="10"/>
  <c r="D8" i="5"/>
  <c r="C8" i="5"/>
  <c r="F8" i="5"/>
  <c r="H8" i="5"/>
  <c r="E8" i="5"/>
  <c r="G8" i="5"/>
  <c r="I8" i="5"/>
  <c r="I10" i="10"/>
  <c r="C10" i="10"/>
  <c r="G10" i="10"/>
  <c r="E10" i="10"/>
  <c r="F10" i="10"/>
  <c r="H10" i="10"/>
  <c r="D10" i="10"/>
  <c r="H6" i="11"/>
  <c r="H5" i="11" s="1"/>
  <c r="G8" i="11"/>
  <c r="D8" i="11"/>
  <c r="I10" i="8"/>
  <c r="C10" i="8"/>
  <c r="H10" i="8"/>
  <c r="G10" i="8"/>
  <c r="E10" i="8"/>
  <c r="F10" i="8"/>
  <c r="D10" i="8"/>
  <c r="D12" i="13"/>
  <c r="H12" i="13"/>
  <c r="C12" i="13"/>
  <c r="I12" i="13"/>
  <c r="G12" i="13"/>
  <c r="F12" i="13"/>
  <c r="E12" i="13"/>
  <c r="E16" i="4"/>
  <c r="G16" i="4"/>
  <c r="D16" i="4"/>
  <c r="F16" i="4"/>
  <c r="I16" i="4"/>
  <c r="H16" i="4"/>
  <c r="C16" i="4"/>
  <c r="E14" i="2"/>
  <c r="H14" i="2"/>
  <c r="G14" i="2"/>
  <c r="C14" i="2"/>
  <c r="I14" i="2"/>
  <c r="D14" i="2"/>
  <c r="F14" i="2"/>
  <c r="G8" i="7"/>
  <c r="C8" i="7"/>
  <c r="E8" i="7"/>
  <c r="F8" i="7"/>
  <c r="I8" i="7"/>
  <c r="H8" i="7"/>
  <c r="D8" i="7"/>
  <c r="C10" i="6"/>
  <c r="G10" i="6"/>
  <c r="E10" i="6"/>
  <c r="H10" i="6"/>
  <c r="F10" i="6"/>
  <c r="I10" i="6"/>
  <c r="D10" i="6"/>
  <c r="E16" i="10"/>
  <c r="F16" i="10"/>
  <c r="C16" i="10"/>
  <c r="I16" i="10"/>
  <c r="H16" i="10"/>
  <c r="G16" i="10"/>
  <c r="D16" i="10"/>
  <c r="D12" i="7"/>
  <c r="H12" i="7"/>
  <c r="F12" i="7"/>
  <c r="G12" i="7"/>
  <c r="I12" i="7"/>
  <c r="E12" i="7"/>
  <c r="C12" i="7"/>
  <c r="F14" i="12"/>
  <c r="E14" i="12"/>
  <c r="C14" i="12"/>
  <c r="D14" i="12"/>
  <c r="H14" i="12"/>
  <c r="G14" i="12"/>
  <c r="I14" i="12"/>
  <c r="G12" i="11"/>
  <c r="I12" i="11"/>
  <c r="H6" i="8"/>
  <c r="H5" i="8" s="1"/>
  <c r="I6" i="8"/>
  <c r="I5" i="8" s="1"/>
  <c r="G6" i="8"/>
  <c r="G5" i="8" s="1"/>
  <c r="F6" i="8"/>
  <c r="F5" i="8" s="1"/>
  <c r="C6" i="8"/>
  <c r="E6" i="8"/>
  <c r="E5" i="8" s="1"/>
  <c r="D6" i="8"/>
  <c r="D5" i="8" s="1"/>
  <c r="D14" i="5"/>
  <c r="G14" i="5"/>
  <c r="I14" i="5"/>
  <c r="E14" i="5"/>
  <c r="C14" i="5"/>
  <c r="F14" i="5"/>
  <c r="H14" i="5"/>
  <c r="I8" i="3"/>
  <c r="G8" i="3"/>
  <c r="E8" i="3"/>
  <c r="H8" i="3"/>
  <c r="F8" i="3"/>
  <c r="C8" i="3"/>
  <c r="D8" i="3"/>
  <c r="H12" i="8"/>
  <c r="I12" i="8"/>
  <c r="D12" i="8"/>
  <c r="C12" i="8"/>
  <c r="E12" i="8"/>
  <c r="G12" i="8"/>
  <c r="F12" i="8"/>
  <c r="C14" i="6"/>
  <c r="E14" i="6"/>
  <c r="D14" i="6"/>
  <c r="G14" i="6"/>
  <c r="I14" i="6"/>
  <c r="F14" i="6"/>
  <c r="H14" i="6"/>
  <c r="I14" i="11"/>
  <c r="D14" i="11"/>
  <c r="E6" i="9"/>
  <c r="E5" i="9" s="1"/>
  <c r="D6" i="9"/>
  <c r="D5" i="9" s="1"/>
  <c r="C6" i="9"/>
  <c r="I6" i="9"/>
  <c r="I5" i="9" s="1"/>
  <c r="H6" i="9"/>
  <c r="H5" i="9" s="1"/>
  <c r="F6" i="9"/>
  <c r="F5" i="9" s="1"/>
  <c r="G6" i="9"/>
  <c r="G5" i="9" s="1"/>
  <c r="H12" i="2"/>
  <c r="I12" i="2"/>
  <c r="E12" i="2"/>
  <c r="G12" i="2"/>
  <c r="C12" i="2"/>
  <c r="D12" i="2"/>
  <c r="F12" i="2"/>
  <c r="D8" i="4"/>
  <c r="I8" i="4"/>
  <c r="E8" i="4"/>
  <c r="C8" i="4"/>
  <c r="F8" i="4"/>
  <c r="H8" i="4"/>
  <c r="G8" i="4"/>
  <c r="C16" i="11"/>
  <c r="I16" i="11"/>
  <c r="I16" i="7"/>
  <c r="G16" i="7"/>
  <c r="E16" i="7"/>
  <c r="C16" i="7"/>
  <c r="D16" i="7"/>
  <c r="H16" i="7"/>
  <c r="F16" i="7"/>
  <c r="F6" i="11"/>
  <c r="F5" i="11" s="1"/>
  <c r="I12" i="4"/>
  <c r="H12" i="4"/>
  <c r="D12" i="4"/>
  <c r="E12" i="4"/>
  <c r="G12" i="4"/>
  <c r="C12" i="4"/>
  <c r="F12" i="4"/>
  <c r="I12" i="10"/>
  <c r="G12" i="10"/>
  <c r="D12" i="10"/>
  <c r="C12" i="10"/>
  <c r="F12" i="10"/>
  <c r="E12" i="10"/>
  <c r="H12" i="10"/>
  <c r="C8" i="8"/>
  <c r="D8" i="8"/>
  <c r="I8" i="8"/>
  <c r="H8" i="8"/>
  <c r="E8" i="8"/>
  <c r="G8" i="8"/>
  <c r="F8" i="8"/>
  <c r="I10" i="13"/>
  <c r="F10" i="13"/>
  <c r="H10" i="13"/>
  <c r="G10" i="13"/>
  <c r="C10" i="13"/>
  <c r="D10" i="13"/>
  <c r="E10" i="13"/>
  <c r="G6" i="4"/>
  <c r="G5" i="4" s="1"/>
  <c r="I6" i="4"/>
  <c r="I5" i="4" s="1"/>
  <c r="D6" i="4"/>
  <c r="D5" i="4" s="1"/>
  <c r="C6" i="4"/>
  <c r="F6" i="4"/>
  <c r="F5" i="4" s="1"/>
  <c r="E6" i="4"/>
  <c r="E5" i="4" s="1"/>
  <c r="H6" i="4"/>
  <c r="H5" i="4" s="1"/>
  <c r="D16" i="13"/>
  <c r="I16" i="13"/>
  <c r="H16" i="13"/>
  <c r="C16" i="13"/>
  <c r="G16" i="13"/>
  <c r="F16" i="13"/>
  <c r="E16" i="13"/>
  <c r="I8" i="6"/>
  <c r="G8" i="6"/>
  <c r="D8" i="6"/>
  <c r="F8" i="6"/>
  <c r="E8" i="6"/>
  <c r="H8" i="6"/>
  <c r="C8" i="6"/>
  <c r="H12" i="3"/>
  <c r="C12" i="3"/>
  <c r="F12" i="3"/>
  <c r="G12" i="3"/>
  <c r="E12" i="3"/>
  <c r="I12" i="3"/>
  <c r="D12" i="3"/>
  <c r="I16" i="9"/>
  <c r="C16" i="9"/>
  <c r="H16" i="9"/>
  <c r="E16" i="9"/>
  <c r="D16" i="9"/>
  <c r="F16" i="9"/>
  <c r="G16" i="9"/>
  <c r="I10" i="7"/>
  <c r="G10" i="7"/>
  <c r="E10" i="7"/>
  <c r="D10" i="7"/>
  <c r="C10" i="7"/>
  <c r="F10" i="7"/>
  <c r="H10" i="7"/>
  <c r="H12" i="12"/>
  <c r="I12" i="12"/>
  <c r="C12" i="12"/>
  <c r="G12" i="12"/>
  <c r="E12" i="12"/>
  <c r="F12" i="12"/>
  <c r="D12" i="12"/>
  <c r="E16" i="8"/>
  <c r="D16" i="8"/>
  <c r="F16" i="8"/>
  <c r="G16" i="8"/>
  <c r="H16" i="8"/>
  <c r="C16" i="8"/>
  <c r="I16" i="8"/>
  <c r="I8" i="13"/>
  <c r="H8" i="13"/>
  <c r="E8" i="13"/>
  <c r="G8" i="13"/>
  <c r="F8" i="13"/>
  <c r="D8" i="13"/>
  <c r="C8" i="13"/>
  <c r="G6" i="11"/>
  <c r="G5" i="11" s="1"/>
  <c r="E8" i="11"/>
  <c r="F8" i="11"/>
  <c r="I8" i="11"/>
  <c r="C6" i="11"/>
  <c r="D6" i="11"/>
  <c r="D5" i="11" s="1"/>
  <c r="C16" i="2"/>
  <c r="H16" i="2"/>
  <c r="G16" i="2"/>
  <c r="I16" i="2"/>
  <c r="E16" i="2"/>
  <c r="D16" i="2"/>
  <c r="F16" i="2"/>
  <c r="C16" i="5"/>
  <c r="H16" i="5"/>
  <c r="I16" i="5"/>
  <c r="F16" i="5"/>
  <c r="D16" i="5"/>
  <c r="E16" i="5"/>
  <c r="G16" i="5"/>
  <c r="I12" i="6"/>
  <c r="G12" i="6"/>
  <c r="H12" i="6"/>
  <c r="E12" i="6"/>
  <c r="D12" i="6"/>
  <c r="C12" i="6"/>
  <c r="F12" i="6"/>
  <c r="H10" i="12"/>
  <c r="G10" i="12"/>
  <c r="F10" i="12"/>
  <c r="E10" i="12"/>
  <c r="D10" i="12"/>
  <c r="I10" i="12"/>
  <c r="C10" i="12"/>
  <c r="I8" i="12"/>
  <c r="H8" i="12"/>
  <c r="D8" i="12"/>
  <c r="G8" i="12"/>
  <c r="F8" i="12"/>
  <c r="E8" i="12"/>
  <c r="C8" i="12"/>
</calcChain>
</file>

<file path=xl/sharedStrings.xml><?xml version="1.0" encoding="utf-8"?>
<sst xmlns="http://schemas.openxmlformats.org/spreadsheetml/2006/main" count="62" uniqueCount="40">
  <si>
    <t>60/40 4-3 Parenting Schedule</t>
  </si>
  <si>
    <t>Enter year:</t>
  </si>
  <si>
    <t>Week start:</t>
  </si>
  <si>
    <t>S</t>
  </si>
  <si>
    <r>
      <t>FEBRUARY</t>
    </r>
    <r>
      <rPr>
        <b/>
        <u/>
        <sz val="18"/>
        <color theme="0"/>
        <rFont val="Montserrat Regular"/>
      </rPr>
      <t xml:space="preserve"> -&gt;</t>
    </r>
  </si>
  <si>
    <t>January Parenting Schedule</t>
  </si>
  <si>
    <r>
      <t xml:space="preserve">
</t>
    </r>
    <r>
      <rPr>
        <b/>
        <sz val="12"/>
        <rFont val="Montserrat Regular"/>
      </rPr>
      <t>Notes</t>
    </r>
    <r>
      <rPr>
        <sz val="12"/>
        <rFont val="Montserrat Regular"/>
      </rPr>
      <t xml:space="preserve">: </t>
    </r>
  </si>
  <si>
    <t>&lt;- JANUARY</t>
  </si>
  <si>
    <t>MARCH -&gt;</t>
  </si>
  <si>
    <t>February Parenting Schedule</t>
  </si>
  <si>
    <t>&lt;- FEBRUARY</t>
  </si>
  <si>
    <t>APRIL -&gt;</t>
  </si>
  <si>
    <t>March Parenting Schedule</t>
  </si>
  <si>
    <t>&lt;- MARCH</t>
  </si>
  <si>
    <t>MAY -&gt;</t>
  </si>
  <si>
    <t>April Parenting Schedule</t>
  </si>
  <si>
    <t>&lt;- APRIL</t>
  </si>
  <si>
    <t>JUNE -&gt;</t>
  </si>
  <si>
    <t>May Parenting Schedule</t>
  </si>
  <si>
    <t>&lt;- MAY</t>
  </si>
  <si>
    <t>JULY -&gt;</t>
  </si>
  <si>
    <t>June Parenting Schedule</t>
  </si>
  <si>
    <t>&lt;-JUNE</t>
  </si>
  <si>
    <t>AUGUST -&gt;</t>
  </si>
  <si>
    <t>July Parenting Schedule</t>
  </si>
  <si>
    <t>&lt;- JULY</t>
  </si>
  <si>
    <t>SEPTEMBER -&gt;</t>
  </si>
  <si>
    <t>August Parenting Schedule</t>
  </si>
  <si>
    <t>&lt;- AUGUST</t>
  </si>
  <si>
    <t>OCTOBER -&gt;</t>
  </si>
  <si>
    <t>September Parenting Schedule</t>
  </si>
  <si>
    <t>&lt;- SEPTEMBER</t>
  </si>
  <si>
    <t>NOVEMBER -&gt;</t>
  </si>
  <si>
    <t>October Parenting Schedule</t>
  </si>
  <si>
    <t>&lt;- OCTOBER</t>
  </si>
  <si>
    <t>DECEMBER -&gt;</t>
  </si>
  <si>
    <t>November Parenting Schedule</t>
  </si>
  <si>
    <t>&lt;- NOVEMBER</t>
  </si>
  <si>
    <t>JANUARY -&gt;</t>
  </si>
  <si>
    <t>December Parenting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</si>
</sst>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43" x14ac:knownFonts="1">
    <font>
      <b/>
      <sz val="11"/>
      <color theme="1" tint="0.34998626667073579"/>
      <name val="Georgia"/>
      <family val="2"/>
      <scheme val="minor"/>
    </font>
    <font>
      <b/>
      <sz val="11"/>
      <color theme="1"/>
      <name val="Georgia"/>
      <family val="2"/>
      <scheme val="minor"/>
    </font>
    <font>
      <b/>
      <sz val="34"/>
      <color theme="1"/>
      <name val="Georgia"/>
      <family val="2"/>
      <scheme val="major"/>
    </font>
    <font>
      <b/>
      <sz val="11"/>
      <color theme="2" tint="-0.749961851863155"/>
      <name val="Georgia"/>
      <family val="2"/>
      <scheme val="minor"/>
    </font>
    <font>
      <b/>
      <u/>
      <sz val="11"/>
      <color theme="1"/>
      <name val="Georgia"/>
      <family val="2"/>
      <scheme val="minor"/>
    </font>
    <font>
      <b/>
      <sz val="11"/>
      <color theme="1" tint="0.34998626667073579"/>
      <name val="Georgia"/>
      <family val="2"/>
      <scheme val="minor"/>
    </font>
    <font>
      <i/>
      <sz val="11"/>
      <color theme="1" tint="0.34998626667073579"/>
      <name val="Georgia"/>
      <family val="2"/>
      <scheme val="minor"/>
    </font>
    <font>
      <b/>
      <sz val="22"/>
      <color theme="1" tint="0.34998626667073579"/>
      <name val="Georgia"/>
      <family val="2"/>
      <scheme val="major"/>
    </font>
    <font>
      <b/>
      <u/>
      <sz val="11"/>
      <color theme="8" tint="-0.499984740745262"/>
      <name val="Georgia"/>
      <family val="2"/>
      <scheme val="minor"/>
    </font>
    <font>
      <b/>
      <sz val="11"/>
      <color theme="1" tint="0.34998626667073579"/>
      <name val="Montserrat Regular"/>
    </font>
    <font>
      <b/>
      <sz val="13"/>
      <color theme="1" tint="0.34998626667073579"/>
      <name val="Montserrat Regular"/>
    </font>
    <font>
      <sz val="9"/>
      <name val="Montserrat Regular"/>
    </font>
    <font>
      <sz val="11"/>
      <name val="Montserrat Regular"/>
    </font>
    <font>
      <sz val="11"/>
      <color theme="1" tint="0.34998626667073579"/>
      <name val="Montserrat Regular"/>
    </font>
    <font>
      <b/>
      <sz val="13"/>
      <color rgb="FFFAF9F5"/>
      <name val="Montserrat Regular"/>
    </font>
    <font>
      <sz val="12"/>
      <name val="Montserrat Regular"/>
    </font>
    <font>
      <b/>
      <sz val="12"/>
      <name val="Montserrat Regular"/>
    </font>
    <font>
      <b/>
      <sz val="14"/>
      <color theme="1" tint="0.34998626667073579"/>
      <name val="Montserrat Regular"/>
    </font>
    <font>
      <b/>
      <sz val="14"/>
      <color theme="0"/>
      <name val="Montserrat Regular"/>
    </font>
    <font>
      <sz val="14"/>
      <color theme="0"/>
      <name val="Montserrat Regular"/>
    </font>
    <font>
      <b/>
      <u/>
      <sz val="14"/>
      <color theme="0"/>
      <name val="Montserrat Regular"/>
    </font>
    <font>
      <b/>
      <u/>
      <sz val="18"/>
      <color theme="0"/>
      <name val="Montserrat Regular"/>
    </font>
    <font>
      <b/>
      <sz val="48"/>
      <color theme="0"/>
      <name val="Montserrat Regular"/>
    </font>
    <font>
      <sz val="14"/>
      <name val="Montserrat Regular"/>
    </font>
    <font>
      <b/>
      <sz val="48"/>
      <color rgb="FFFAF9F5"/>
      <name val="Montserrat Regular"/>
    </font>
    <font>
      <b/>
      <sz val="11"/>
      <color theme="0" tint="-4.9989318521683403E-2"/>
      <name val="Montserrat Regular"/>
    </font>
    <font>
      <b/>
      <u/>
      <sz val="14"/>
      <color theme="0" tint="-4.9989318521683403E-2"/>
      <name val="Montserrat Regular"/>
    </font>
    <font>
      <sz val="14"/>
      <color theme="1"/>
      <name val="Montserrat Regular"/>
    </font>
    <font>
      <sz val="14"/>
      <color theme="1" tint="0.34998626667073579"/>
      <name val="Montserrat Regular"/>
    </font>
    <font>
      <sz val="14"/>
      <color theme="0" tint="-0.14999847407452621"/>
      <name val="Montserrat Regular"/>
    </font>
    <font>
      <sz val="14"/>
      <color theme="0" tint="-0.249977111117893"/>
      <name val="Montserrat Regular"/>
    </font>
    <font>
      <b/>
      <sz val="11"/>
      <color theme="0"/>
      <name val="Montserrat Regular"/>
    </font>
    <font>
      <b/>
      <u/>
      <sz val="11"/>
      <color theme="0"/>
      <name val="Montserrat Regular"/>
    </font>
    <font>
      <sz val="9"/>
      <color theme="1"/>
      <name val="Montserrat Regular"/>
    </font>
    <font>
      <b/>
      <sz val="9"/>
      <color theme="1"/>
      <name val="Montserrat Regular"/>
    </font>
    <font>
      <b/>
      <sz val="22"/>
      <color theme="1" tint="0.34998626667073579"/>
      <name val="Montserrat Regular"/>
    </font>
    <font>
      <b/>
      <u/>
      <sz val="11"/>
      <color theme="1"/>
      <name val="Montserrat Regular"/>
    </font>
    <font>
      <b/>
      <sz val="11"/>
      <color theme="2" tint="-0.749961851863155"/>
      <name val="Montserrat Regular"/>
    </font>
    <font>
      <u/>
      <sz val="14"/>
      <color theme="1"/>
      <name val="Montserrat Regular"/>
    </font>
    <font>
      <sz val="14"/>
      <color theme="2" tint="-0.749961851863155"/>
      <name val="Montserrat Regular"/>
    </font>
    <font>
      <b/>
      <sz val="14"/>
      <name val="Montserrat Medium"/>
    </font>
    <font>
      <b/>
      <sz val="48"/>
      <color theme="0"/>
      <name val="Montserrat Medium"/>
    </font>
    <font>
      <sz val="9"/>
      <color rgb="FF000000"/>
      <name val="Montserrat Regular"/>
      <charset val="1"/>
    </font>
  </fonts>
  <fills count="9">
    <fill>
      <patternFill patternType="none"/>
    </fill>
    <fill>
      <patternFill patternType="gray125"/>
    </fill>
    <fill>
      <patternFill patternType="solid">
        <fgColor rgb="FF1727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E839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F9F5"/>
        <bgColor indexed="64"/>
      </patternFill>
    </fill>
  </fills>
  <borders count="33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rgb="FF8FC6E2"/>
      </left>
      <right/>
      <top style="thick">
        <color rgb="FF8FC6E2"/>
      </top>
      <bottom/>
      <diagonal/>
    </border>
    <border>
      <left/>
      <right/>
      <top style="thick">
        <color rgb="FF8FC6E2"/>
      </top>
      <bottom/>
      <diagonal/>
    </border>
    <border>
      <left/>
      <right style="thick">
        <color rgb="FF8FC6E2"/>
      </right>
      <top style="thick">
        <color rgb="FF8FC6E2"/>
      </top>
      <bottom/>
      <diagonal/>
    </border>
    <border>
      <left style="thick">
        <color rgb="FF8FC6E2"/>
      </left>
      <right/>
      <top/>
      <bottom/>
      <diagonal/>
    </border>
    <border>
      <left/>
      <right style="thick">
        <color rgb="FF8FC6E2"/>
      </right>
      <top/>
      <bottom/>
      <diagonal/>
    </border>
    <border>
      <left style="hair">
        <color rgb="FF8FC6E2"/>
      </left>
      <right style="hair">
        <color rgb="FF8FC6E2"/>
      </right>
      <top style="hair">
        <color rgb="FF8FC6E2"/>
      </top>
      <bottom style="hair">
        <color rgb="FF8FC6E2"/>
      </bottom>
      <diagonal/>
    </border>
    <border>
      <left style="hair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/>
      <top style="hair">
        <color rgb="FF8FC6E2"/>
      </top>
      <bottom/>
      <diagonal/>
    </border>
    <border>
      <left style="hair">
        <color rgb="FF8FC6E2"/>
      </left>
      <right/>
      <top/>
      <bottom style="hair">
        <color rgb="FF8FC6E2"/>
      </bottom>
      <diagonal/>
    </border>
    <border>
      <left style="hair">
        <color rgb="FF8FC6E2"/>
      </left>
      <right style="hair">
        <color rgb="FF8FC6E2"/>
      </right>
      <top/>
      <bottom/>
      <diagonal/>
    </border>
    <border>
      <left style="thick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thick">
        <color rgb="FF8FC6E2"/>
      </right>
      <top style="hair">
        <color rgb="FF8FC6E2"/>
      </top>
      <bottom/>
      <diagonal/>
    </border>
    <border>
      <left style="thick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 style="thick">
        <color rgb="FF8FC6E2"/>
      </right>
      <top/>
      <bottom style="hair">
        <color rgb="FF8FC6E2"/>
      </bottom>
      <diagonal/>
    </border>
    <border>
      <left style="thick">
        <color rgb="FF8FC6E2"/>
      </left>
      <right style="hair">
        <color rgb="FF8FC6E2"/>
      </right>
      <top/>
      <bottom/>
      <diagonal/>
    </border>
    <border>
      <left style="hair">
        <color rgb="FF8FC6E2"/>
      </left>
      <right style="thick">
        <color rgb="FF8FC6E2"/>
      </right>
      <top/>
      <bottom/>
      <diagonal/>
    </border>
    <border>
      <left style="thick">
        <color rgb="FF8FC6E2"/>
      </left>
      <right/>
      <top style="hair">
        <color rgb="FF8FC6E2"/>
      </top>
      <bottom style="thick">
        <color rgb="FF8FC6E2"/>
      </bottom>
      <diagonal/>
    </border>
    <border>
      <left/>
      <right/>
      <top style="hair">
        <color rgb="FF8FC6E2"/>
      </top>
      <bottom style="thick">
        <color rgb="FF8FC6E2"/>
      </bottom>
      <diagonal/>
    </border>
    <border>
      <left/>
      <right style="thick">
        <color rgb="FF8FC6E2"/>
      </right>
      <top style="hair">
        <color rgb="FF8FC6E2"/>
      </top>
      <bottom style="thick">
        <color rgb="FF8FC6E2"/>
      </bottom>
      <diagonal/>
    </border>
    <border>
      <left/>
      <right/>
      <top/>
      <bottom style="thin">
        <color rgb="FF6E8390"/>
      </bottom>
      <diagonal/>
    </border>
    <border>
      <left/>
      <right style="thick">
        <color rgb="FF8FC6E2"/>
      </right>
      <top/>
      <bottom style="thin">
        <color rgb="FF6E8390"/>
      </bottom>
      <diagonal/>
    </border>
    <border>
      <left/>
      <right style="hair">
        <color rgb="FF8FC6E2"/>
      </right>
      <top/>
      <bottom style="hair">
        <color rgb="FF8FC6E2"/>
      </bottom>
      <diagonal/>
    </border>
    <border>
      <left/>
      <right style="hair">
        <color rgb="FF8FC6E2"/>
      </right>
      <top style="hair">
        <color rgb="FF8FC6E2"/>
      </top>
      <bottom/>
      <diagonal/>
    </border>
    <border>
      <left/>
      <right style="hair">
        <color rgb="FF8FC6E2"/>
      </right>
      <top/>
      <bottom/>
      <diagonal/>
    </border>
    <border>
      <left style="thick">
        <color rgb="FF8FC6E2"/>
      </left>
      <right/>
      <top/>
      <bottom style="thick">
        <color rgb="FF8FC6E2"/>
      </bottom>
      <diagonal/>
    </border>
    <border>
      <left/>
      <right/>
      <top/>
      <bottom style="thick">
        <color rgb="FF8FC6E2"/>
      </bottom>
      <diagonal/>
    </border>
    <border>
      <left/>
      <right style="thick">
        <color rgb="FF8FC6E2"/>
      </right>
      <top/>
      <bottom style="thick">
        <color rgb="FF8FC6E2"/>
      </bottom>
      <diagonal/>
    </border>
    <border>
      <left style="thick">
        <color rgb="FF8FC6E2"/>
      </left>
      <right/>
      <top/>
      <bottom style="hair">
        <color rgb="FF8FC6E2"/>
      </bottom>
      <diagonal/>
    </border>
    <border>
      <left style="thin">
        <color rgb="FF8FC6E2"/>
      </left>
      <right/>
      <top/>
      <bottom/>
      <diagonal/>
    </border>
    <border>
      <left style="hair">
        <color rgb="FF8FC6E2"/>
      </left>
      <right style="hair">
        <color rgb="FF8FC6E2"/>
      </right>
      <top/>
      <bottom style="thin">
        <color theme="4" tint="0.59999389629810485"/>
      </bottom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180">
    <xf numFmtId="0" fontId="0" fillId="0" borderId="0" xfId="0">
      <alignment horizontal="left" vertical="top" wrapText="1" indent="1"/>
    </xf>
    <xf numFmtId="0" fontId="9" fillId="0" borderId="0" xfId="0" applyFont="1">
      <alignment horizontal="left" vertical="top" wrapText="1" indent="1"/>
    </xf>
    <xf numFmtId="0" fontId="10" fillId="0" borderId="0" xfId="0" applyFont="1">
      <alignment horizontal="left" vertical="top" wrapText="1" indent="1"/>
    </xf>
    <xf numFmtId="0" fontId="12" fillId="3" borderId="9" xfId="11" applyFont="1" applyFill="1" applyBorder="1">
      <alignment horizontal="left" vertical="top" wrapText="1" indent="1"/>
    </xf>
    <xf numFmtId="164" fontId="12" fillId="3" borderId="12" xfId="4" applyFont="1" applyFill="1" applyBorder="1">
      <alignment horizontal="left" indent="1"/>
    </xf>
    <xf numFmtId="164" fontId="12" fillId="3" borderId="18" xfId="4" applyFont="1" applyFill="1" applyBorder="1">
      <alignment horizontal="left" indent="1"/>
    </xf>
    <xf numFmtId="0" fontId="13" fillId="0" borderId="0" xfId="0" applyFont="1">
      <alignment horizontal="left" vertical="top" wrapText="1" indent="1"/>
    </xf>
    <xf numFmtId="0" fontId="12" fillId="0" borderId="16" xfId="0" applyFont="1" applyBorder="1">
      <alignment horizontal="left" vertical="top" wrapText="1" indent="1"/>
    </xf>
    <xf numFmtId="0" fontId="12" fillId="0" borderId="9" xfId="11" applyFont="1" applyBorder="1">
      <alignment horizontal="left" vertical="top" wrapText="1" indent="1"/>
    </xf>
    <xf numFmtId="0" fontId="12" fillId="0" borderId="16" xfId="11" applyFont="1" applyBorder="1">
      <alignment horizontal="left" vertical="top" wrapText="1" indent="1"/>
    </xf>
    <xf numFmtId="0" fontId="12" fillId="5" borderId="9" xfId="11" applyFont="1" applyFill="1" applyBorder="1">
      <alignment horizontal="left" vertical="top" wrapText="1" indent="1"/>
    </xf>
    <xf numFmtId="0" fontId="14" fillId="4" borderId="5" xfId="2" applyFont="1" applyFill="1" applyBorder="1" applyAlignment="1">
      <alignment horizontal="center" vertical="center"/>
    </xf>
    <xf numFmtId="0" fontId="14" fillId="4" borderId="0" xfId="2" applyFont="1" applyFill="1" applyAlignment="1">
      <alignment horizontal="center" vertical="center"/>
    </xf>
    <xf numFmtId="0" fontId="14" fillId="4" borderId="6" xfId="2" applyFont="1" applyFill="1" applyBorder="1" applyAlignment="1">
      <alignment horizontal="center" vertical="center"/>
    </xf>
    <xf numFmtId="0" fontId="17" fillId="0" borderId="0" xfId="0" applyFont="1">
      <alignment horizontal="left" vertical="top" wrapText="1" indent="1"/>
    </xf>
    <xf numFmtId="0" fontId="18" fillId="2" borderId="5" xfId="10" applyFont="1" applyFill="1" applyBorder="1" applyAlignment="1">
      <alignment horizontal="right" vertical="center"/>
    </xf>
    <xf numFmtId="0" fontId="19" fillId="2" borderId="7" xfId="10" applyFont="1" applyFill="1" applyBorder="1" applyAlignment="1">
      <alignment horizontal="center" vertical="center"/>
    </xf>
    <xf numFmtId="0" fontId="18" fillId="2" borderId="0" xfId="10" applyFont="1" applyFill="1" applyAlignment="1">
      <alignment horizontal="right" vertical="center"/>
    </xf>
    <xf numFmtId="0" fontId="20" fillId="2" borderId="0" xfId="5" applyFont="1" applyFill="1" applyAlignment="1">
      <alignment horizontal="center" vertical="center"/>
    </xf>
    <xf numFmtId="0" fontId="19" fillId="2" borderId="0" xfId="0" applyFont="1" applyFill="1">
      <alignment horizontal="left" vertical="top" wrapText="1" indent="1"/>
    </xf>
    <xf numFmtId="0" fontId="19" fillId="2" borderId="6" xfId="0" applyFont="1" applyFill="1" applyBorder="1">
      <alignment horizontal="left" vertical="top" wrapText="1" indent="1"/>
    </xf>
    <xf numFmtId="164" fontId="23" fillId="5" borderId="13" xfId="4" applyFont="1" applyFill="1" applyBorder="1">
      <alignment horizontal="left" indent="1"/>
    </xf>
    <xf numFmtId="164" fontId="23" fillId="5" borderId="8" xfId="4" applyFont="1" applyFill="1" applyBorder="1">
      <alignment horizontal="left" indent="1"/>
    </xf>
    <xf numFmtId="164" fontId="23" fillId="0" borderId="8" xfId="4" applyFont="1" applyFill="1" applyBorder="1">
      <alignment horizontal="left" indent="1"/>
    </xf>
    <xf numFmtId="164" fontId="23" fillId="0" borderId="14" xfId="4" applyFont="1" applyFill="1" applyBorder="1">
      <alignment horizontal="left" indent="1"/>
    </xf>
    <xf numFmtId="164" fontId="23" fillId="5" borderId="12" xfId="4" applyFont="1" applyFill="1" applyBorder="1">
      <alignment horizontal="left" indent="1"/>
    </xf>
    <xf numFmtId="164" fontId="23" fillId="0" borderId="12" xfId="4" applyFont="1" applyFill="1" applyBorder="1">
      <alignment horizontal="left" indent="1"/>
    </xf>
    <xf numFmtId="164" fontId="23" fillId="3" borderId="8" xfId="4" applyFont="1" applyFill="1" applyBorder="1">
      <alignment horizontal="left" indent="1"/>
    </xf>
    <xf numFmtId="164" fontId="23" fillId="3" borderId="14" xfId="4" applyFont="1" applyFill="1" applyBorder="1">
      <alignment horizontal="left" indent="1"/>
    </xf>
    <xf numFmtId="0" fontId="9" fillId="2" borderId="0" xfId="0" applyFont="1" applyFill="1">
      <alignment horizontal="left" vertical="top" wrapText="1" indent="1"/>
    </xf>
    <xf numFmtId="0" fontId="25" fillId="2" borderId="0" xfId="3" applyFont="1" applyFill="1" applyAlignment="1">
      <alignment horizontal="left" vertical="top"/>
    </xf>
    <xf numFmtId="0" fontId="26" fillId="2" borderId="0" xfId="5" applyFont="1" applyFill="1">
      <alignment horizontal="center" vertical="top"/>
    </xf>
    <xf numFmtId="0" fontId="12" fillId="3" borderId="11" xfId="11" applyFont="1" applyFill="1" applyBorder="1">
      <alignment horizontal="left" vertical="top" wrapText="1" indent="1"/>
    </xf>
    <xf numFmtId="0" fontId="28" fillId="0" borderId="0" xfId="0" applyFont="1">
      <alignment horizontal="left" vertical="top" wrapText="1" indent="1"/>
    </xf>
    <xf numFmtId="164" fontId="27" fillId="0" borderId="8" xfId="4" applyFont="1" applyBorder="1">
      <alignment horizontal="left" indent="1"/>
    </xf>
    <xf numFmtId="0" fontId="27" fillId="0" borderId="0" xfId="0" applyFont="1">
      <alignment horizontal="left" vertical="top" wrapText="1" indent="1"/>
    </xf>
    <xf numFmtId="164" fontId="27" fillId="3" borderId="8" xfId="4" applyFont="1" applyFill="1" applyBorder="1">
      <alignment horizontal="left" indent="1"/>
    </xf>
    <xf numFmtId="164" fontId="27" fillId="0" borderId="25" xfId="4" applyFont="1" applyBorder="1">
      <alignment horizontal="left" indent="1"/>
    </xf>
    <xf numFmtId="164" fontId="27" fillId="0" borderId="12" xfId="4" applyFont="1" applyBorder="1">
      <alignment horizontal="left" indent="1"/>
    </xf>
    <xf numFmtId="164" fontId="27" fillId="7" borderId="8" xfId="4" applyFont="1" applyFill="1" applyBorder="1">
      <alignment horizontal="left" indent="1"/>
    </xf>
    <xf numFmtId="164" fontId="30" fillId="7" borderId="8" xfId="4" applyFont="1" applyFill="1" applyBorder="1">
      <alignment horizontal="left" indent="1"/>
    </xf>
    <xf numFmtId="164" fontId="29" fillId="3" borderId="10" xfId="4" applyFont="1" applyFill="1" applyBorder="1">
      <alignment horizontal="left" indent="1"/>
    </xf>
    <xf numFmtId="0" fontId="13" fillId="3" borderId="9" xfId="11" applyFont="1" applyFill="1" applyBorder="1">
      <alignment horizontal="left" vertical="top" wrapText="1" indent="1"/>
    </xf>
    <xf numFmtId="164" fontId="27" fillId="3" borderId="25" xfId="4" applyFont="1" applyFill="1" applyBorder="1">
      <alignment horizontal="left" indent="1"/>
    </xf>
    <xf numFmtId="0" fontId="13" fillId="3" borderId="24" xfId="11" applyFont="1" applyFill="1" applyBorder="1">
      <alignment horizontal="left" vertical="top" wrapText="1" indent="1"/>
    </xf>
    <xf numFmtId="164" fontId="27" fillId="0" borderId="26" xfId="4" applyFont="1" applyBorder="1">
      <alignment horizontal="left" indent="1"/>
    </xf>
    <xf numFmtId="0" fontId="31" fillId="2" borderId="0" xfId="3" applyFont="1" applyFill="1" applyAlignment="1">
      <alignment horizontal="left" vertical="top"/>
    </xf>
    <xf numFmtId="0" fontId="9" fillId="3" borderId="9" xfId="11" applyFont="1" applyFill="1" applyBorder="1">
      <alignment horizontal="left" vertical="top" wrapText="1" indent="1"/>
    </xf>
    <xf numFmtId="0" fontId="9" fillId="3" borderId="24" xfId="11" applyFont="1" applyFill="1" applyBorder="1">
      <alignment horizontal="left" vertical="top" wrapText="1" indent="1"/>
    </xf>
    <xf numFmtId="0" fontId="26" fillId="2" borderId="0" xfId="5" applyFont="1" applyFill="1" applyAlignment="1">
      <alignment horizontal="center" vertical="center"/>
    </xf>
    <xf numFmtId="0" fontId="12" fillId="3" borderId="24" xfId="11" applyFont="1" applyFill="1" applyBorder="1">
      <alignment horizontal="left" vertical="top" wrapText="1" indent="1"/>
    </xf>
    <xf numFmtId="164" fontId="29" fillId="3" borderId="25" xfId="4" applyFont="1" applyFill="1" applyBorder="1">
      <alignment horizontal="left" indent="1"/>
    </xf>
    <xf numFmtId="164" fontId="27" fillId="3" borderId="12" xfId="4" applyFont="1" applyFill="1" applyBorder="1">
      <alignment horizontal="left" indent="1"/>
    </xf>
    <xf numFmtId="0" fontId="33" fillId="0" borderId="9" xfId="11" applyFont="1" applyBorder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33" fillId="3" borderId="9" xfId="11" applyFont="1" applyFill="1" applyBorder="1" applyAlignment="1">
      <alignment horizontal="left" vertical="top" wrapText="1"/>
    </xf>
    <xf numFmtId="0" fontId="33" fillId="7" borderId="9" xfId="11" applyFont="1" applyFill="1" applyBorder="1" applyAlignment="1">
      <alignment horizontal="left" vertical="top" wrapText="1"/>
    </xf>
    <xf numFmtId="0" fontId="33" fillId="3" borderId="24" xfId="11" applyFont="1" applyFill="1" applyBorder="1" applyAlignment="1">
      <alignment horizontal="left" vertical="top" wrapText="1"/>
    </xf>
    <xf numFmtId="0" fontId="33" fillId="3" borderId="12" xfId="11" applyFont="1" applyFill="1" applyBorder="1" applyAlignment="1">
      <alignment horizontal="left" vertical="top" wrapText="1"/>
    </xf>
    <xf numFmtId="0" fontId="35" fillId="2" borderId="0" xfId="7" applyFont="1" applyFill="1" applyBorder="1">
      <alignment horizontal="left"/>
    </xf>
    <xf numFmtId="0" fontId="36" fillId="2" borderId="0" xfId="5" applyFont="1" applyFill="1">
      <alignment horizontal="center" vertical="top"/>
    </xf>
    <xf numFmtId="0" fontId="37" fillId="2" borderId="0" xfId="3" applyFont="1" applyFill="1" applyAlignment="1">
      <alignment horizontal="left" vertical="top"/>
    </xf>
    <xf numFmtId="0" fontId="11" fillId="0" borderId="9" xfId="11" applyFont="1" applyBorder="1" applyAlignment="1">
      <alignment horizontal="left" vertical="top" wrapText="1"/>
    </xf>
    <xf numFmtId="164" fontId="23" fillId="0" borderId="8" xfId="4" applyFont="1" applyBorder="1">
      <alignment horizontal="left" indent="1"/>
    </xf>
    <xf numFmtId="164" fontId="27" fillId="3" borderId="9" xfId="4" applyFont="1" applyFill="1" applyBorder="1">
      <alignment horizontal="left" indent="1"/>
    </xf>
    <xf numFmtId="164" fontId="27" fillId="3" borderId="0" xfId="4" applyFont="1" applyFill="1" applyBorder="1">
      <alignment horizontal="left" indent="1"/>
    </xf>
    <xf numFmtId="0" fontId="11" fillId="3" borderId="9" xfId="11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3" borderId="24" xfId="11" applyFont="1" applyFill="1" applyBorder="1" applyAlignment="1">
      <alignment horizontal="left" vertical="top" wrapText="1"/>
    </xf>
    <xf numFmtId="164" fontId="27" fillId="0" borderId="14" xfId="4" applyFont="1" applyBorder="1">
      <alignment horizontal="left" indent="1"/>
    </xf>
    <xf numFmtId="0" fontId="11" fillId="0" borderId="16" xfId="11" applyFont="1" applyBorder="1" applyAlignment="1">
      <alignment horizontal="left" vertical="top" wrapText="1"/>
    </xf>
    <xf numFmtId="164" fontId="27" fillId="3" borderId="14" xfId="4" applyFont="1" applyFill="1" applyBorder="1">
      <alignment horizontal="left" indent="1"/>
    </xf>
    <xf numFmtId="0" fontId="11" fillId="3" borderId="16" xfId="11" applyFont="1" applyFill="1" applyBorder="1" applyAlignment="1">
      <alignment horizontal="left" vertical="top" wrapText="1"/>
    </xf>
    <xf numFmtId="164" fontId="27" fillId="3" borderId="15" xfId="4" applyFont="1" applyFill="1" applyBorder="1">
      <alignment horizontal="left" indent="1"/>
    </xf>
    <xf numFmtId="164" fontId="27" fillId="3" borderId="16" xfId="4" applyFont="1" applyFill="1" applyBorder="1">
      <alignment horizontal="left" indent="1"/>
    </xf>
    <xf numFmtId="0" fontId="13" fillId="0" borderId="6" xfId="0" applyFont="1" applyBorder="1">
      <alignment horizontal="left" vertical="top" wrapText="1" indent="1"/>
    </xf>
    <xf numFmtId="0" fontId="9" fillId="0" borderId="6" xfId="0" applyFont="1" applyBorder="1">
      <alignment horizontal="left" vertical="top" wrapText="1" indent="1"/>
    </xf>
    <xf numFmtId="0" fontId="28" fillId="0" borderId="6" xfId="0" applyFont="1" applyBorder="1">
      <alignment horizontal="left" vertical="top" wrapText="1" indent="1"/>
    </xf>
    <xf numFmtId="0" fontId="11" fillId="0" borderId="6" xfId="0" applyFont="1" applyBorder="1" applyAlignment="1">
      <alignment horizontal="left" vertical="top" wrapText="1"/>
    </xf>
    <xf numFmtId="0" fontId="27" fillId="0" borderId="6" xfId="0" applyFont="1" applyBorder="1">
      <alignment horizontal="left" vertical="top" wrapText="1" indent="1"/>
    </xf>
    <xf numFmtId="0" fontId="36" fillId="2" borderId="6" xfId="5" applyFont="1" applyFill="1" applyBorder="1">
      <alignment horizontal="center" vertical="top"/>
    </xf>
    <xf numFmtId="0" fontId="9" fillId="0" borderId="28" xfId="0" applyFont="1" applyBorder="1">
      <alignment horizontal="left" vertical="top" wrapText="1" indent="1"/>
    </xf>
    <xf numFmtId="0" fontId="10" fillId="0" borderId="6" xfId="0" applyFont="1" applyBorder="1">
      <alignment horizontal="left" vertical="top" wrapText="1" indent="1"/>
    </xf>
    <xf numFmtId="164" fontId="27" fillId="7" borderId="25" xfId="4" applyFont="1" applyFill="1" applyBorder="1">
      <alignment horizontal="left" indent="1"/>
    </xf>
    <xf numFmtId="0" fontId="33" fillId="0" borderId="6" xfId="0" applyFont="1" applyBorder="1" applyAlignment="1">
      <alignment horizontal="left" vertical="top" wrapText="1"/>
    </xf>
    <xf numFmtId="0" fontId="33" fillId="0" borderId="16" xfId="11" applyFont="1" applyBorder="1" applyAlignment="1">
      <alignment horizontal="left" vertical="top" wrapText="1"/>
    </xf>
    <xf numFmtId="164" fontId="30" fillId="7" borderId="14" xfId="4" applyFont="1" applyFill="1" applyBorder="1">
      <alignment horizontal="left" indent="1"/>
    </xf>
    <xf numFmtId="0" fontId="33" fillId="7" borderId="16" xfId="11" applyFont="1" applyFill="1" applyBorder="1" applyAlignment="1">
      <alignment horizontal="left" vertical="top" wrapText="1"/>
    </xf>
    <xf numFmtId="164" fontId="27" fillId="7" borderId="14" xfId="4" applyFont="1" applyFill="1" applyBorder="1">
      <alignment horizontal="left" indent="1"/>
    </xf>
    <xf numFmtId="0" fontId="9" fillId="2" borderId="6" xfId="0" applyFont="1" applyFill="1" applyBorder="1">
      <alignment horizontal="left" vertical="top" wrapText="1" indent="1"/>
    </xf>
    <xf numFmtId="164" fontId="27" fillId="0" borderId="18" xfId="4" applyFont="1" applyBorder="1">
      <alignment horizontal="left" indent="1"/>
    </xf>
    <xf numFmtId="0" fontId="33" fillId="3" borderId="16" xfId="11" applyFont="1" applyFill="1" applyBorder="1" applyAlignment="1">
      <alignment horizontal="left" vertical="top" wrapText="1"/>
    </xf>
    <xf numFmtId="0" fontId="13" fillId="3" borderId="16" xfId="11" applyFont="1" applyFill="1" applyBorder="1">
      <alignment horizontal="left" vertical="top" wrapText="1" indent="1"/>
    </xf>
    <xf numFmtId="0" fontId="26" fillId="2" borderId="6" xfId="5" applyFont="1" applyFill="1" applyBorder="1">
      <alignment horizontal="center" vertical="top"/>
    </xf>
    <xf numFmtId="164" fontId="33" fillId="3" borderId="0" xfId="4" applyFont="1" applyFill="1" applyBorder="1" applyAlignment="1">
      <alignment horizontal="left"/>
    </xf>
    <xf numFmtId="0" fontId="13" fillId="7" borderId="16" xfId="11" applyFont="1" applyFill="1" applyBorder="1">
      <alignment horizontal="left" vertical="top" wrapText="1" indent="1"/>
    </xf>
    <xf numFmtId="164" fontId="27" fillId="3" borderId="18" xfId="4" applyFont="1" applyFill="1" applyBorder="1">
      <alignment horizontal="left" indent="1"/>
    </xf>
    <xf numFmtId="0" fontId="32" fillId="2" borderId="6" xfId="5" applyFont="1" applyFill="1" applyBorder="1">
      <alignment horizontal="center" vertical="top"/>
    </xf>
    <xf numFmtId="0" fontId="9" fillId="3" borderId="16" xfId="11" applyFont="1" applyFill="1" applyBorder="1">
      <alignment horizontal="left" vertical="top" wrapText="1" indent="1"/>
    </xf>
    <xf numFmtId="0" fontId="33" fillId="3" borderId="0" xfId="11" applyFont="1" applyFill="1" applyBorder="1" applyAlignment="1">
      <alignment horizontal="left" vertical="top" wrapText="1"/>
    </xf>
    <xf numFmtId="0" fontId="33" fillId="0" borderId="16" xfId="0" applyFont="1" applyBorder="1" applyAlignment="1">
      <alignment horizontal="left" vertical="top" wrapText="1"/>
    </xf>
    <xf numFmtId="0" fontId="28" fillId="2" borderId="0" xfId="7" applyFont="1" applyFill="1" applyBorder="1">
      <alignment horizontal="left"/>
    </xf>
    <xf numFmtId="0" fontId="38" fillId="2" borderId="0" xfId="5" applyFont="1" applyFill="1">
      <alignment horizontal="center" vertical="top"/>
    </xf>
    <xf numFmtId="0" fontId="39" fillId="2" borderId="0" xfId="3" applyFont="1" applyFill="1" applyAlignment="1">
      <alignment horizontal="left" vertical="top"/>
    </xf>
    <xf numFmtId="0" fontId="23" fillId="0" borderId="0" xfId="0" applyFont="1">
      <alignment horizontal="left" vertical="top" wrapText="1" indent="1"/>
    </xf>
    <xf numFmtId="0" fontId="11" fillId="3" borderId="0" xfId="11" applyFont="1" applyFill="1" applyBorder="1" applyAlignment="1">
      <alignment horizontal="left" vertical="top" wrapText="1"/>
    </xf>
    <xf numFmtId="164" fontId="23" fillId="3" borderId="25" xfId="4" applyFont="1" applyFill="1" applyBorder="1">
      <alignment horizontal="left" indent="1"/>
    </xf>
    <xf numFmtId="0" fontId="23" fillId="0" borderId="6" xfId="0" applyFont="1" applyBorder="1">
      <alignment horizontal="left" vertical="top" wrapText="1" indent="1"/>
    </xf>
    <xf numFmtId="164" fontId="23" fillId="0" borderId="14" xfId="4" applyFont="1" applyBorder="1">
      <alignment horizontal="left" indent="1"/>
    </xf>
    <xf numFmtId="0" fontId="38" fillId="2" borderId="6" xfId="5" applyFont="1" applyFill="1" applyBorder="1">
      <alignment horizontal="center" vertical="top"/>
    </xf>
    <xf numFmtId="0" fontId="11" fillId="0" borderId="0" xfId="0" applyFont="1">
      <alignment horizontal="left" vertical="top" wrapText="1" indent="1"/>
    </xf>
    <xf numFmtId="0" fontId="11" fillId="0" borderId="6" xfId="0" applyFont="1" applyBorder="1">
      <alignment horizontal="left" vertical="top" wrapText="1" indent="1"/>
    </xf>
    <xf numFmtId="0" fontId="28" fillId="0" borderId="28" xfId="0" applyFont="1" applyBorder="1">
      <alignment horizontal="left" vertical="top" wrapText="1" indent="1"/>
    </xf>
    <xf numFmtId="164" fontId="27" fillId="0" borderId="8" xfId="4" applyFont="1" applyFill="1" applyBorder="1">
      <alignment horizontal="left" indent="1"/>
    </xf>
    <xf numFmtId="164" fontId="27" fillId="0" borderId="14" xfId="4" applyFont="1" applyFill="1" applyBorder="1">
      <alignment horizontal="left" indent="1"/>
    </xf>
    <xf numFmtId="0" fontId="13" fillId="0" borderId="12" xfId="11" applyFont="1" applyBorder="1" applyAlignment="1">
      <alignment horizontal="left" vertical="top" wrapText="1"/>
    </xf>
    <xf numFmtId="0" fontId="13" fillId="0" borderId="18" xfId="11" applyFont="1" applyBorder="1" applyAlignment="1">
      <alignment horizontal="left" vertical="top" wrapText="1"/>
    </xf>
    <xf numFmtId="164" fontId="27" fillId="0" borderId="10" xfId="4" applyFont="1" applyFill="1" applyBorder="1">
      <alignment horizontal="left" indent="1"/>
    </xf>
    <xf numFmtId="0" fontId="33" fillId="0" borderId="11" xfId="11" applyFont="1" applyBorder="1" applyAlignment="1">
      <alignment horizontal="left" vertical="top" wrapText="1"/>
    </xf>
    <xf numFmtId="164" fontId="27" fillId="0" borderId="25" xfId="4" applyFont="1" applyFill="1" applyBorder="1">
      <alignment horizontal="left" indent="1"/>
    </xf>
    <xf numFmtId="164" fontId="27" fillId="0" borderId="12" xfId="4" applyFont="1" applyFill="1" applyBorder="1">
      <alignment horizontal="left" indent="1"/>
    </xf>
    <xf numFmtId="164" fontId="27" fillId="0" borderId="18" xfId="4" applyFont="1" applyFill="1" applyBorder="1">
      <alignment horizontal="left" indent="1"/>
    </xf>
    <xf numFmtId="164" fontId="27" fillId="0" borderId="0" xfId="4" applyFont="1" applyFill="1" applyBorder="1">
      <alignment horizontal="left" indent="1"/>
    </xf>
    <xf numFmtId="0" fontId="33" fillId="0" borderId="0" xfId="11" applyFont="1" applyBorder="1" applyAlignment="1">
      <alignment horizontal="left" vertical="top" wrapText="1"/>
    </xf>
    <xf numFmtId="18" fontId="11" fillId="5" borderId="15" xfId="11" applyNumberFormat="1" applyFont="1" applyFill="1" applyBorder="1" applyAlignment="1">
      <alignment horizontal="center" vertical="top" wrapText="1"/>
    </xf>
    <xf numFmtId="18" fontId="11" fillId="5" borderId="9" xfId="11" applyNumberFormat="1" applyFont="1" applyFill="1" applyBorder="1" applyAlignment="1">
      <alignment horizontal="center" vertical="top" wrapText="1"/>
    </xf>
    <xf numFmtId="164" fontId="23" fillId="0" borderId="13" xfId="4" applyFont="1" applyFill="1" applyBorder="1">
      <alignment horizontal="left" indent="1"/>
    </xf>
    <xf numFmtId="18" fontId="11" fillId="0" borderId="12" xfId="11" applyNumberFormat="1" applyFont="1" applyBorder="1" applyAlignment="1">
      <alignment horizontal="center" vertical="top" wrapText="1"/>
    </xf>
    <xf numFmtId="18" fontId="33" fillId="0" borderId="24" xfId="11" applyNumberFormat="1" applyFont="1" applyBorder="1" applyAlignment="1">
      <alignment horizontal="center" vertical="top" wrapText="1"/>
    </xf>
    <xf numFmtId="18" fontId="33" fillId="0" borderId="11" xfId="11" applyNumberFormat="1" applyFont="1" applyBorder="1" applyAlignment="1">
      <alignment horizontal="center" vertical="top" wrapText="1"/>
    </xf>
    <xf numFmtId="18" fontId="33" fillId="0" borderId="9" xfId="11" applyNumberFormat="1" applyFont="1" applyBorder="1" applyAlignment="1">
      <alignment horizontal="center" vertical="top" wrapText="1"/>
    </xf>
    <xf numFmtId="18" fontId="33" fillId="0" borderId="26" xfId="11" applyNumberFormat="1" applyFont="1" applyBorder="1" applyAlignment="1">
      <alignment horizontal="center" vertical="top" wrapText="1"/>
    </xf>
    <xf numFmtId="19" fontId="33" fillId="3" borderId="9" xfId="11" applyNumberFormat="1" applyFont="1" applyFill="1" applyBorder="1" applyAlignment="1">
      <alignment horizontal="center" vertical="top" wrapText="1"/>
    </xf>
    <xf numFmtId="19" fontId="33" fillId="0" borderId="24" xfId="11" applyNumberFormat="1" applyFont="1" applyBorder="1" applyAlignment="1">
      <alignment horizontal="center" vertical="top" wrapText="1"/>
    </xf>
    <xf numFmtId="19" fontId="33" fillId="0" borderId="9" xfId="11" applyNumberFormat="1" applyFont="1" applyBorder="1" applyAlignment="1">
      <alignment horizontal="center" vertical="top" wrapText="1"/>
    </xf>
    <xf numFmtId="19" fontId="11" fillId="0" borderId="9" xfId="11" applyNumberFormat="1" applyFont="1" applyBorder="1" applyAlignment="1">
      <alignment horizontal="center" vertical="top" wrapText="1"/>
    </xf>
    <xf numFmtId="19" fontId="11" fillId="3" borderId="9" xfId="11" applyNumberFormat="1" applyFont="1" applyFill="1" applyBorder="1" applyAlignment="1">
      <alignment horizontal="center" vertical="top" wrapText="1"/>
    </xf>
    <xf numFmtId="0" fontId="33" fillId="0" borderId="9" xfId="11" applyFont="1" applyBorder="1" applyAlignment="1">
      <alignment horizontal="center" vertical="top" wrapText="1"/>
    </xf>
    <xf numFmtId="0" fontId="11" fillId="0" borderId="9" xfId="11" applyFont="1" applyBorder="1" applyAlignment="1">
      <alignment horizontal="center" vertical="top" wrapText="1"/>
    </xf>
    <xf numFmtId="18" fontId="33" fillId="3" borderId="9" xfId="11" applyNumberFormat="1" applyFont="1" applyFill="1" applyBorder="1" applyAlignment="1">
      <alignment horizontal="center" vertical="top" wrapText="1"/>
    </xf>
    <xf numFmtId="18" fontId="11" fillId="3" borderId="24" xfId="11" applyNumberFormat="1" applyFont="1" applyFill="1" applyBorder="1" applyAlignment="1">
      <alignment horizontal="center" vertical="top" wrapText="1"/>
    </xf>
    <xf numFmtId="0" fontId="40" fillId="8" borderId="7" xfId="10" applyFont="1" applyFill="1" applyBorder="1" applyAlignment="1">
      <alignment horizontal="center" vertical="center"/>
    </xf>
    <xf numFmtId="49" fontId="24" fillId="2" borderId="23" xfId="0" applyNumberFormat="1" applyFont="1" applyFill="1" applyBorder="1" applyAlignment="1"/>
    <xf numFmtId="0" fontId="41" fillId="2" borderId="31" xfId="7" applyFont="1" applyFill="1" applyBorder="1">
      <alignment horizontal="left"/>
    </xf>
    <xf numFmtId="49" fontId="24" fillId="2" borderId="6" xfId="0" applyNumberFormat="1" applyFont="1" applyFill="1" applyBorder="1" applyAlignment="1"/>
    <xf numFmtId="164" fontId="27" fillId="5" borderId="8" xfId="4" applyFont="1" applyFill="1" applyBorder="1">
      <alignment horizontal="left" indent="1"/>
    </xf>
    <xf numFmtId="164" fontId="23" fillId="0" borderId="10" xfId="4" applyFont="1" applyFill="1" applyBorder="1">
      <alignment horizontal="left" indent="1"/>
    </xf>
    <xf numFmtId="18" fontId="11" fillId="0" borderId="9" xfId="11" applyNumberFormat="1" applyFont="1" applyBorder="1" applyAlignment="1">
      <alignment horizontal="left" vertical="top" wrapText="1"/>
    </xf>
    <xf numFmtId="18" fontId="11" fillId="3" borderId="9" xfId="0" applyNumberFormat="1" applyFont="1" applyFill="1" applyBorder="1" applyAlignment="1">
      <alignment horizontal="center" vertical="top" wrapText="1"/>
    </xf>
    <xf numFmtId="0" fontId="12" fillId="3" borderId="9" xfId="0" applyFont="1" applyFill="1" applyBorder="1">
      <alignment horizontal="left" vertical="top" wrapText="1" indent="1"/>
    </xf>
    <xf numFmtId="0" fontId="12" fillId="3" borderId="16" xfId="0" applyFont="1" applyFill="1" applyBorder="1">
      <alignment horizontal="left" vertical="top" wrapText="1" indent="1"/>
    </xf>
    <xf numFmtId="164" fontId="23" fillId="3" borderId="13" xfId="4" applyFont="1" applyFill="1" applyBorder="1">
      <alignment horizontal="left" indent="1"/>
    </xf>
    <xf numFmtId="18" fontId="11" fillId="3" borderId="17" xfId="11" applyNumberFormat="1" applyFont="1" applyFill="1" applyBorder="1" applyAlignment="1">
      <alignment horizontal="center" vertical="top" wrapText="1"/>
    </xf>
    <xf numFmtId="164" fontId="27" fillId="5" borderId="13" xfId="4" applyFont="1" applyFill="1" applyBorder="1">
      <alignment horizontal="left" indent="1"/>
    </xf>
    <xf numFmtId="18" fontId="11" fillId="3" borderId="9" xfId="11" applyNumberFormat="1" applyFont="1" applyFill="1" applyBorder="1" applyAlignment="1">
      <alignment horizontal="center" vertical="top" wrapText="1"/>
    </xf>
    <xf numFmtId="164" fontId="30" fillId="0" borderId="8" xfId="4" applyFont="1" applyFill="1" applyBorder="1">
      <alignment horizontal="left" indent="1"/>
    </xf>
    <xf numFmtId="0" fontId="34" fillId="0" borderId="9" xfId="11" applyFont="1" applyBorder="1" applyAlignment="1">
      <alignment horizontal="left" vertical="top" wrapText="1"/>
    </xf>
    <xf numFmtId="164" fontId="27" fillId="0" borderId="26" xfId="4" applyFont="1" applyFill="1" applyBorder="1">
      <alignment horizontal="left" indent="1"/>
    </xf>
    <xf numFmtId="18" fontId="11" fillId="3" borderId="30" xfId="11" applyNumberFormat="1" applyFont="1" applyFill="1" applyBorder="1" applyAlignment="1">
      <alignment horizontal="center" vertical="top" wrapText="1"/>
    </xf>
    <xf numFmtId="18" fontId="11" fillId="3" borderId="9" xfId="11" applyNumberFormat="1" applyFont="1" applyFill="1" applyBorder="1" applyAlignment="1">
      <alignment horizontal="left" vertical="top" wrapText="1"/>
    </xf>
    <xf numFmtId="0" fontId="11" fillId="3" borderId="9" xfId="11" applyFont="1" applyFill="1" applyBorder="1" applyAlignment="1">
      <alignment horizontal="center" vertical="top" wrapText="1"/>
    </xf>
    <xf numFmtId="0" fontId="11" fillId="3" borderId="9" xfId="11" applyFont="1" applyFill="1" applyBorder="1">
      <alignment horizontal="left" vertical="top" wrapText="1" indent="1"/>
    </xf>
    <xf numFmtId="0" fontId="11" fillId="3" borderId="16" xfId="11" applyFont="1" applyFill="1" applyBorder="1">
      <alignment horizontal="left" vertical="top" wrapText="1" indent="1"/>
    </xf>
    <xf numFmtId="19" fontId="11" fillId="3" borderId="24" xfId="11" applyNumberFormat="1" applyFont="1" applyFill="1" applyBorder="1" applyAlignment="1">
      <alignment horizontal="center" vertical="top" wrapText="1"/>
    </xf>
    <xf numFmtId="18" fontId="42" fillId="0" borderId="24" xfId="0" applyNumberFormat="1" applyFont="1" applyBorder="1" applyAlignment="1">
      <alignment horizontal="center" vertical="top" wrapText="1"/>
    </xf>
    <xf numFmtId="18" fontId="11" fillId="0" borderId="32" xfId="11" applyNumberFormat="1" applyFont="1" applyBorder="1" applyAlignment="1">
      <alignment horizontal="center" vertical="top" wrapText="1"/>
    </xf>
    <xf numFmtId="0" fontId="22" fillId="2" borderId="2" xfId="0" applyFont="1" applyFill="1" applyBorder="1" applyAlignment="1">
      <alignment horizontal="left" vertical="top" wrapText="1"/>
    </xf>
    <xf numFmtId="0" fontId="22" fillId="2" borderId="3" xfId="0" applyFont="1" applyFill="1" applyBorder="1" applyAlignment="1">
      <alignment horizontal="left" vertical="top" wrapText="1"/>
    </xf>
    <xf numFmtId="0" fontId="22" fillId="2" borderId="4" xfId="0" applyFont="1" applyFill="1" applyBorder="1" applyAlignment="1">
      <alignment horizontal="left" vertical="top" wrapText="1"/>
    </xf>
    <xf numFmtId="0" fontId="15" fillId="6" borderId="19" xfId="11" applyFont="1" applyFill="1" applyBorder="1">
      <alignment horizontal="left" vertical="top" wrapText="1" indent="1"/>
    </xf>
    <xf numFmtId="0" fontId="15" fillId="6" borderId="20" xfId="11" applyFont="1" applyFill="1" applyBorder="1">
      <alignment horizontal="left" vertical="top" wrapText="1" indent="1"/>
    </xf>
    <xf numFmtId="0" fontId="15" fillId="6" borderId="21" xfId="11" applyFont="1" applyFill="1" applyBorder="1">
      <alignment horizontal="left" vertical="top" wrapText="1" indent="1"/>
    </xf>
    <xf numFmtId="49" fontId="24" fillId="2" borderId="22" xfId="1" applyNumberFormat="1" applyFont="1" applyFill="1" applyBorder="1" applyAlignment="1">
      <alignment horizontal="center" vertical="center"/>
    </xf>
    <xf numFmtId="49" fontId="24" fillId="2" borderId="0" xfId="1" applyNumberFormat="1" applyFont="1" applyFill="1" applyBorder="1" applyAlignment="1">
      <alignment horizontal="center"/>
    </xf>
    <xf numFmtId="0" fontId="15" fillId="6" borderId="27" xfId="11" applyFont="1" applyFill="1" applyBorder="1">
      <alignment horizontal="left" vertical="top" wrapText="1" indent="1"/>
    </xf>
    <xf numFmtId="0" fontId="15" fillId="6" borderId="28" xfId="11" applyFont="1" applyFill="1" applyBorder="1">
      <alignment horizontal="left" vertical="top" wrapText="1" indent="1"/>
    </xf>
    <xf numFmtId="0" fontId="15" fillId="6" borderId="29" xfId="11" applyFont="1" applyFill="1" applyBorder="1">
      <alignment horizontal="left" vertical="top" wrapText="1" indent="1"/>
    </xf>
    <xf numFmtId="49" fontId="24" fillId="2" borderId="0" xfId="0" applyNumberFormat="1" applyFont="1" applyFill="1" applyAlignment="1">
      <alignment horizontal="center"/>
    </xf>
    <xf numFmtId="49" fontId="24" fillId="2" borderId="22" xfId="0" applyNumberFormat="1" applyFont="1" applyFill="1" applyBorder="1" applyAlignment="1">
      <alignment horizontal="center"/>
    </xf>
    <xf numFmtId="49" fontId="24" fillId="2" borderId="22" xfId="1" applyNumberFormat="1" applyFont="1" applyFill="1" applyBorder="1" applyAlignment="1">
      <alignment horizontal="center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4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8FC6E2"/>
      <color rgb="FF172743"/>
      <color rgb="FFCFAA49"/>
      <color rgb="FF6E8390"/>
      <color rgb="FF605D71"/>
      <color rgb="FFD9D9D9"/>
      <color rgb="FFEBE9D3"/>
      <color rgb="FFD7B5C0"/>
      <color rgb="FFFAF9F5"/>
      <color rgb="FFE0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6040_4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1219200</xdr:colOff>
      <xdr:row>8</xdr:row>
      <xdr:rowOff>189948</xdr:rowOff>
    </xdr:from>
    <xdr:to>
      <xdr:col>9</xdr:col>
      <xdr:colOff>17116</xdr:colOff>
      <xdr:row>8</xdr:row>
      <xdr:rowOff>507448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135100" y="4571448"/>
          <a:ext cx="3750916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1130300</xdr:colOff>
      <xdr:row>8</xdr:row>
      <xdr:rowOff>189948</xdr:rowOff>
    </xdr:from>
    <xdr:to>
      <xdr:col>7</xdr:col>
      <xdr:colOff>1231900</xdr:colOff>
      <xdr:row>8</xdr:row>
      <xdr:rowOff>507448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4140200" y="4571448"/>
          <a:ext cx="1000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191054</xdr:rowOff>
    </xdr:from>
    <xdr:to>
      <xdr:col>7</xdr:col>
      <xdr:colOff>1231900</xdr:colOff>
      <xdr:row>10</xdr:row>
      <xdr:rowOff>508554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790700" y="5842554"/>
          <a:ext cx="12357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                                                       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10</xdr:row>
      <xdr:rowOff>191054</xdr:rowOff>
    </xdr:from>
    <xdr:to>
      <xdr:col>8</xdr:col>
      <xdr:colOff>2463800</xdr:colOff>
      <xdr:row>10</xdr:row>
      <xdr:rowOff>508554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122400" y="5842554"/>
          <a:ext cx="373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1231900</xdr:colOff>
      <xdr:row>12</xdr:row>
      <xdr:rowOff>164549</xdr:rowOff>
    </xdr:from>
    <xdr:to>
      <xdr:col>8</xdr:col>
      <xdr:colOff>2468216</xdr:colOff>
      <xdr:row>12</xdr:row>
      <xdr:rowOff>482048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147800" y="7086049"/>
          <a:ext cx="371281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1231900</xdr:colOff>
      <xdr:row>12</xdr:row>
      <xdr:rowOff>164549</xdr:rowOff>
    </xdr:from>
    <xdr:to>
      <xdr:col>7</xdr:col>
      <xdr:colOff>1257300</xdr:colOff>
      <xdr:row>12</xdr:row>
      <xdr:rowOff>482048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4241800" y="7086049"/>
          <a:ext cx="99314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1252483</xdr:colOff>
      <xdr:row>14</xdr:row>
      <xdr:rowOff>181648</xdr:rowOff>
    </xdr:from>
    <xdr:to>
      <xdr:col>5</xdr:col>
      <xdr:colOff>0</xdr:colOff>
      <xdr:row>14</xdr:row>
      <xdr:rowOff>499147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785883" y="8373148"/>
          <a:ext cx="6177017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8</xdr:row>
      <xdr:rowOff>190500</xdr:rowOff>
    </xdr:from>
    <xdr:to>
      <xdr:col>3</xdr:col>
      <xdr:colOff>1168400</xdr:colOff>
      <xdr:row>8</xdr:row>
      <xdr:rowOff>508000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58799" y="4572000"/>
          <a:ext cx="3619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14</xdr:row>
      <xdr:rowOff>177800</xdr:rowOff>
    </xdr:from>
    <xdr:to>
      <xdr:col>2</xdr:col>
      <xdr:colOff>1244600</xdr:colOff>
      <xdr:row>14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58799" y="836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6</xdr:row>
      <xdr:rowOff>178204</xdr:rowOff>
    </xdr:from>
    <xdr:to>
      <xdr:col>8</xdr:col>
      <xdr:colOff>2476499</xdr:colOff>
      <xdr:row>6</xdr:row>
      <xdr:rowOff>496255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135100" y="3289704"/>
          <a:ext cx="3733799" cy="31805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1231900</xdr:colOff>
      <xdr:row>6</xdr:row>
      <xdr:rowOff>171880</xdr:rowOff>
    </xdr:from>
    <xdr:to>
      <xdr:col>7</xdr:col>
      <xdr:colOff>1231900</xdr:colOff>
      <xdr:row>6</xdr:row>
      <xdr:rowOff>486993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4241800" y="3283380"/>
          <a:ext cx="9906000" cy="31511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</xdr:colOff>
      <xdr:row>6</xdr:row>
      <xdr:rowOff>171880</xdr:rowOff>
    </xdr:from>
    <xdr:to>
      <xdr:col>3</xdr:col>
      <xdr:colOff>1231805</xdr:colOff>
      <xdr:row>6</xdr:row>
      <xdr:rowOff>482600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533401" y="3283380"/>
          <a:ext cx="3708304" cy="31072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10</xdr:row>
      <xdr:rowOff>190500</xdr:rowOff>
    </xdr:from>
    <xdr:to>
      <xdr:col>2</xdr:col>
      <xdr:colOff>1244600</xdr:colOff>
      <xdr:row>10</xdr:row>
      <xdr:rowOff>508000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558799" y="58420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2179324</xdr:colOff>
      <xdr:row>1</xdr:row>
      <xdr:rowOff>629559</xdr:rowOff>
    </xdr:from>
    <xdr:to>
      <xdr:col>8</xdr:col>
      <xdr:colOff>2154378</xdr:colOff>
      <xdr:row>3</xdr:row>
      <xdr:rowOff>593115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3A3E12-4681-BA4B-9188-2FC6ACCB2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95224" y="820059"/>
          <a:ext cx="2451554" cy="1170056"/>
        </a:xfrm>
        <a:prstGeom prst="rect">
          <a:avLst/>
        </a:prstGeom>
      </xdr:spPr>
    </xdr:pic>
    <xdr:clientData/>
  </xdr:twoCellAnchor>
  <xdr:twoCellAnchor>
    <xdr:from>
      <xdr:col>2</xdr:col>
      <xdr:colOff>25399</xdr:colOff>
      <xdr:row>10</xdr:row>
      <xdr:rowOff>190500</xdr:rowOff>
    </xdr:from>
    <xdr:to>
      <xdr:col>3</xdr:col>
      <xdr:colOff>1168400</xdr:colOff>
      <xdr:row>10</xdr:row>
      <xdr:rowOff>508000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6301383-7810-C54F-B8D3-F8A368D8D465}"/>
            </a:ext>
          </a:extLst>
        </xdr:cNvPr>
        <xdr:cNvSpPr txBox="1"/>
      </xdr:nvSpPr>
      <xdr:spPr>
        <a:xfrm>
          <a:off x="558799" y="4572000"/>
          <a:ext cx="3619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3</xdr:col>
      <xdr:colOff>1244601</xdr:colOff>
      <xdr:row>12</xdr:row>
      <xdr:rowOff>482600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55CA6D49-C38D-BF4A-B884-D9EEF8A283E2}"/>
            </a:ext>
          </a:extLst>
        </xdr:cNvPr>
        <xdr:cNvSpPr txBox="1"/>
      </xdr:nvSpPr>
      <xdr:spPr>
        <a:xfrm>
          <a:off x="558800" y="7086600"/>
          <a:ext cx="36957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14</xdr:row>
      <xdr:rowOff>190500</xdr:rowOff>
    </xdr:from>
    <xdr:to>
      <xdr:col>3</xdr:col>
      <xdr:colOff>1168400</xdr:colOff>
      <xdr:row>14</xdr:row>
      <xdr:rowOff>508000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B7C52196-C7AE-F645-81FC-A5BB1497E7AF}"/>
            </a:ext>
          </a:extLst>
        </xdr:cNvPr>
        <xdr:cNvSpPr txBox="1"/>
      </xdr:nvSpPr>
      <xdr:spPr>
        <a:xfrm>
          <a:off x="558799" y="5842000"/>
          <a:ext cx="3619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21</xdr:row>
      <xdr:rowOff>2762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/>
      </xdr:nvSpPr>
      <xdr:spPr>
        <a:xfrm>
          <a:off x="546100" y="9489110"/>
          <a:ext cx="17322800" cy="27183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2</xdr:col>
      <xdr:colOff>0</xdr:colOff>
      <xdr:row>6</xdr:row>
      <xdr:rowOff>215900</xdr:rowOff>
    </xdr:from>
    <xdr:to>
      <xdr:col>3</xdr:col>
      <xdr:colOff>1193800</xdr:colOff>
      <xdr:row>6</xdr:row>
      <xdr:rowOff>533399</xdr:rowOff>
    </xdr:to>
    <xdr:sp macro="" textlink="">
      <xdr:nvSpPr>
        <xdr:cNvPr id="11" name="TextBox 6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/>
      </xdr:nvSpPr>
      <xdr:spPr>
        <a:xfrm>
          <a:off x="533400" y="3327400"/>
          <a:ext cx="3670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8</xdr:row>
      <xdr:rowOff>215900</xdr:rowOff>
    </xdr:from>
    <xdr:to>
      <xdr:col>3</xdr:col>
      <xdr:colOff>1219200</xdr:colOff>
      <xdr:row>8</xdr:row>
      <xdr:rowOff>533399</xdr:rowOff>
    </xdr:to>
    <xdr:sp macro="" textlink="">
      <xdr:nvSpPr>
        <xdr:cNvPr id="13" name="TextBox 6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/>
      </xdr:nvSpPr>
      <xdr:spPr>
        <a:xfrm>
          <a:off x="533400" y="4597400"/>
          <a:ext cx="3695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10</xdr:row>
      <xdr:rowOff>215900</xdr:rowOff>
    </xdr:from>
    <xdr:to>
      <xdr:col>3</xdr:col>
      <xdr:colOff>1181100</xdr:colOff>
      <xdr:row>10</xdr:row>
      <xdr:rowOff>533399</xdr:rowOff>
    </xdr:to>
    <xdr:sp macro="" textlink="">
      <xdr:nvSpPr>
        <xdr:cNvPr id="14" name="TextBox 6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/>
      </xdr:nvSpPr>
      <xdr:spPr>
        <a:xfrm>
          <a:off x="533400" y="5867400"/>
          <a:ext cx="365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12</xdr:row>
      <xdr:rowOff>215900</xdr:rowOff>
    </xdr:from>
    <xdr:to>
      <xdr:col>3</xdr:col>
      <xdr:colOff>1155700</xdr:colOff>
      <xdr:row>12</xdr:row>
      <xdr:rowOff>533399</xdr:rowOff>
    </xdr:to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/>
      </xdr:nvSpPr>
      <xdr:spPr>
        <a:xfrm>
          <a:off x="533400" y="7137400"/>
          <a:ext cx="3632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6</xdr:row>
      <xdr:rowOff>215900</xdr:rowOff>
    </xdr:from>
    <xdr:to>
      <xdr:col>7</xdr:col>
      <xdr:colOff>1193800</xdr:colOff>
      <xdr:row>6</xdr:row>
      <xdr:rowOff>533400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/>
      </xdr:nvSpPr>
      <xdr:spPr>
        <a:xfrm>
          <a:off x="4191000" y="3327400"/>
          <a:ext cx="9918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8</xdr:row>
      <xdr:rowOff>215900</xdr:rowOff>
    </xdr:from>
    <xdr:to>
      <xdr:col>7</xdr:col>
      <xdr:colOff>1219200</xdr:colOff>
      <xdr:row>8</xdr:row>
      <xdr:rowOff>533400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/>
      </xdr:nvSpPr>
      <xdr:spPr>
        <a:xfrm>
          <a:off x="4203700" y="4597400"/>
          <a:ext cx="9931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10</xdr:row>
      <xdr:rowOff>215900</xdr:rowOff>
    </xdr:from>
    <xdr:to>
      <xdr:col>7</xdr:col>
      <xdr:colOff>1244600</xdr:colOff>
      <xdr:row>10</xdr:row>
      <xdr:rowOff>533400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/>
      </xdr:nvSpPr>
      <xdr:spPr>
        <a:xfrm>
          <a:off x="4191000" y="5867400"/>
          <a:ext cx="996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1143000</xdr:colOff>
      <xdr:row>12</xdr:row>
      <xdr:rowOff>215900</xdr:rowOff>
    </xdr:from>
    <xdr:to>
      <xdr:col>7</xdr:col>
      <xdr:colOff>1193800</xdr:colOff>
      <xdr:row>12</xdr:row>
      <xdr:rowOff>533400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/>
      </xdr:nvSpPr>
      <xdr:spPr>
        <a:xfrm>
          <a:off x="4152900" y="7137400"/>
          <a:ext cx="995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1231900</xdr:colOff>
      <xdr:row>14</xdr:row>
      <xdr:rowOff>215900</xdr:rowOff>
    </xdr:from>
    <xdr:to>
      <xdr:col>5</xdr:col>
      <xdr:colOff>0</xdr:colOff>
      <xdr:row>14</xdr:row>
      <xdr:rowOff>533400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/>
      </xdr:nvSpPr>
      <xdr:spPr>
        <a:xfrm>
          <a:off x="4241800" y="8407400"/>
          <a:ext cx="372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1193800</xdr:colOff>
      <xdr:row>12</xdr:row>
      <xdr:rowOff>215900</xdr:rowOff>
    </xdr:from>
    <xdr:to>
      <xdr:col>9</xdr:col>
      <xdr:colOff>0</xdr:colOff>
      <xdr:row>12</xdr:row>
      <xdr:rowOff>533400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/>
      </xdr:nvSpPr>
      <xdr:spPr>
        <a:xfrm>
          <a:off x="14109700" y="7137400"/>
          <a:ext cx="3759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10</xdr:row>
      <xdr:rowOff>215900</xdr:rowOff>
    </xdr:from>
    <xdr:to>
      <xdr:col>9</xdr:col>
      <xdr:colOff>0</xdr:colOff>
      <xdr:row>10</xdr:row>
      <xdr:rowOff>533400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/>
      </xdr:nvSpPr>
      <xdr:spPr>
        <a:xfrm>
          <a:off x="14135100" y="5867400"/>
          <a:ext cx="373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8</xdr:row>
      <xdr:rowOff>215900</xdr:rowOff>
    </xdr:from>
    <xdr:to>
      <xdr:col>9</xdr:col>
      <xdr:colOff>12700</xdr:colOff>
      <xdr:row>8</xdr:row>
      <xdr:rowOff>533400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/>
      </xdr:nvSpPr>
      <xdr:spPr>
        <a:xfrm>
          <a:off x="14122400" y="4597400"/>
          <a:ext cx="3759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1193800</xdr:colOff>
      <xdr:row>6</xdr:row>
      <xdr:rowOff>215900</xdr:rowOff>
    </xdr:from>
    <xdr:to>
      <xdr:col>9</xdr:col>
      <xdr:colOff>0</xdr:colOff>
      <xdr:row>6</xdr:row>
      <xdr:rowOff>533400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/>
      </xdr:nvSpPr>
      <xdr:spPr>
        <a:xfrm>
          <a:off x="14109700" y="3327400"/>
          <a:ext cx="3759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2146754</xdr:colOff>
      <xdr:row>3</xdr:row>
      <xdr:rowOff>598556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0BEA4E-3FC9-344A-8068-A58CED2AB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1554" cy="1170056"/>
        </a:xfrm>
        <a:prstGeom prst="rect">
          <a:avLst/>
        </a:prstGeom>
      </xdr:spPr>
    </xdr:pic>
    <xdr:clientData/>
  </xdr:twoCellAnchor>
  <xdr:oneCellAnchor>
    <xdr:from>
      <xdr:col>2</xdr:col>
      <xdr:colOff>0</xdr:colOff>
      <xdr:row>14</xdr:row>
      <xdr:rowOff>215900</xdr:rowOff>
    </xdr:from>
    <xdr:ext cx="3721099" cy="31749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3FA3174-28C6-7D45-B0DE-E72A02827D7E}"/>
            </a:ext>
          </a:extLst>
        </xdr:cNvPr>
        <xdr:cNvSpPr txBox="1"/>
      </xdr:nvSpPr>
      <xdr:spPr>
        <a:xfrm>
          <a:off x="533400" y="8407400"/>
          <a:ext cx="37210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7" name="Rect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2</xdr:col>
      <xdr:colOff>12700</xdr:colOff>
      <xdr:row>8</xdr:row>
      <xdr:rowOff>215900</xdr:rowOff>
    </xdr:from>
    <xdr:to>
      <xdr:col>3</xdr:col>
      <xdr:colOff>1193800</xdr:colOff>
      <xdr:row>8</xdr:row>
      <xdr:rowOff>533399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546100" y="4597400"/>
          <a:ext cx="365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12700</xdr:colOff>
      <xdr:row>10</xdr:row>
      <xdr:rowOff>215900</xdr:rowOff>
    </xdr:from>
    <xdr:to>
      <xdr:col>4</xdr:col>
      <xdr:colOff>1117600</xdr:colOff>
      <xdr:row>10</xdr:row>
      <xdr:rowOff>533399</xdr:rowOff>
    </xdr:to>
    <xdr:sp macro="" textlink="">
      <xdr:nvSpPr>
        <xdr:cNvPr id="8" name="TextBox 6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/>
      </xdr:nvSpPr>
      <xdr:spPr>
        <a:xfrm>
          <a:off x="546100" y="5867400"/>
          <a:ext cx="60579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25400</xdr:colOff>
      <xdr:row>12</xdr:row>
      <xdr:rowOff>215900</xdr:rowOff>
    </xdr:from>
    <xdr:to>
      <xdr:col>3</xdr:col>
      <xdr:colOff>1244599</xdr:colOff>
      <xdr:row>12</xdr:row>
      <xdr:rowOff>533399</xdr:rowOff>
    </xdr:to>
    <xdr:sp macro="" textlink="">
      <xdr:nvSpPr>
        <xdr:cNvPr id="9" name="TextBox 6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/>
      </xdr:nvSpPr>
      <xdr:spPr>
        <a:xfrm>
          <a:off x="558800" y="7137400"/>
          <a:ext cx="36956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25400</xdr:colOff>
      <xdr:row>14</xdr:row>
      <xdr:rowOff>215900</xdr:rowOff>
    </xdr:from>
    <xdr:to>
      <xdr:col>3</xdr:col>
      <xdr:colOff>1244599</xdr:colOff>
      <xdr:row>14</xdr:row>
      <xdr:rowOff>533399</xdr:rowOff>
    </xdr:to>
    <xdr:sp macro="" textlink="">
      <xdr:nvSpPr>
        <xdr:cNvPr id="10" name="TextBox 6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/>
      </xdr:nvSpPr>
      <xdr:spPr>
        <a:xfrm>
          <a:off x="558800" y="8407400"/>
          <a:ext cx="36956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0</xdr:colOff>
      <xdr:row>6</xdr:row>
      <xdr:rowOff>254000</xdr:rowOff>
    </xdr:from>
    <xdr:to>
      <xdr:col>7</xdr:col>
      <xdr:colOff>1308100</xdr:colOff>
      <xdr:row>6</xdr:row>
      <xdr:rowOff>571500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 txBox="1"/>
      </xdr:nvSpPr>
      <xdr:spPr>
        <a:xfrm>
          <a:off x="7962900" y="3365500"/>
          <a:ext cx="626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8</xdr:row>
      <xdr:rowOff>215900</xdr:rowOff>
    </xdr:from>
    <xdr:to>
      <xdr:col>7</xdr:col>
      <xdr:colOff>1282700</xdr:colOff>
      <xdr:row>8</xdr:row>
      <xdr:rowOff>533400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4191000" y="4597400"/>
          <a:ext cx="1000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1130300</xdr:colOff>
      <xdr:row>10</xdr:row>
      <xdr:rowOff>215900</xdr:rowOff>
    </xdr:from>
    <xdr:to>
      <xdr:col>7</xdr:col>
      <xdr:colOff>1295400</xdr:colOff>
      <xdr:row>10</xdr:row>
      <xdr:rowOff>533400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4140200" y="5867400"/>
          <a:ext cx="1007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1244600</xdr:colOff>
      <xdr:row>12</xdr:row>
      <xdr:rowOff>215900</xdr:rowOff>
    </xdr:from>
    <xdr:to>
      <xdr:col>7</xdr:col>
      <xdr:colOff>1168400</xdr:colOff>
      <xdr:row>12</xdr:row>
      <xdr:rowOff>533400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 txBox="1"/>
      </xdr:nvSpPr>
      <xdr:spPr>
        <a:xfrm>
          <a:off x="4254500" y="7137400"/>
          <a:ext cx="9829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1244600</xdr:colOff>
      <xdr:row>14</xdr:row>
      <xdr:rowOff>215900</xdr:rowOff>
    </xdr:from>
    <xdr:to>
      <xdr:col>7</xdr:col>
      <xdr:colOff>12700</xdr:colOff>
      <xdr:row>14</xdr:row>
      <xdr:rowOff>533400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 txBox="1"/>
      </xdr:nvSpPr>
      <xdr:spPr>
        <a:xfrm>
          <a:off x="4254500" y="8407400"/>
          <a:ext cx="8674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1295400</xdr:colOff>
      <xdr:row>6</xdr:row>
      <xdr:rowOff>254000</xdr:rowOff>
    </xdr:from>
    <xdr:to>
      <xdr:col>8</xdr:col>
      <xdr:colOff>2463800</xdr:colOff>
      <xdr:row>6</xdr:row>
      <xdr:rowOff>571500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SpPr txBox="1"/>
      </xdr:nvSpPr>
      <xdr:spPr>
        <a:xfrm>
          <a:off x="14211300" y="3365500"/>
          <a:ext cx="3644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1282700</xdr:colOff>
      <xdr:row>8</xdr:row>
      <xdr:rowOff>215900</xdr:rowOff>
    </xdr:from>
    <xdr:to>
      <xdr:col>9</xdr:col>
      <xdr:colOff>0</xdr:colOff>
      <xdr:row>8</xdr:row>
      <xdr:rowOff>533400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SpPr txBox="1"/>
      </xdr:nvSpPr>
      <xdr:spPr>
        <a:xfrm>
          <a:off x="14198600" y="4597400"/>
          <a:ext cx="367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1282700</xdr:colOff>
      <xdr:row>10</xdr:row>
      <xdr:rowOff>215900</xdr:rowOff>
    </xdr:from>
    <xdr:to>
      <xdr:col>8</xdr:col>
      <xdr:colOff>2463800</xdr:colOff>
      <xdr:row>10</xdr:row>
      <xdr:rowOff>533400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SpPr txBox="1"/>
      </xdr:nvSpPr>
      <xdr:spPr>
        <a:xfrm>
          <a:off x="14198600" y="5867400"/>
          <a:ext cx="3657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1168400</xdr:colOff>
      <xdr:row>12</xdr:row>
      <xdr:rowOff>215900</xdr:rowOff>
    </xdr:from>
    <xdr:to>
      <xdr:col>8</xdr:col>
      <xdr:colOff>2463800</xdr:colOff>
      <xdr:row>12</xdr:row>
      <xdr:rowOff>533400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SpPr txBox="1"/>
      </xdr:nvSpPr>
      <xdr:spPr>
        <a:xfrm>
          <a:off x="14084300" y="7137400"/>
          <a:ext cx="3771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2146754</xdr:colOff>
      <xdr:row>3</xdr:row>
      <xdr:rowOff>598556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0D5259-87E5-2D48-87B0-620CAEF99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1554" cy="11700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oneCellAnchor>
    <xdr:from>
      <xdr:col>5</xdr:col>
      <xdr:colOff>723900</xdr:colOff>
      <xdr:row>10</xdr:row>
      <xdr:rowOff>203200</xdr:rowOff>
    </xdr:from>
    <xdr:ext cx="184731" cy="25257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 txBox="1"/>
      </xdr:nvSpPr>
      <xdr:spPr>
        <a:xfrm>
          <a:off x="8686800" y="5854700"/>
          <a:ext cx="184731" cy="2525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2</xdr:col>
      <xdr:colOff>0</xdr:colOff>
      <xdr:row>8</xdr:row>
      <xdr:rowOff>215900</xdr:rowOff>
    </xdr:from>
    <xdr:to>
      <xdr:col>3</xdr:col>
      <xdr:colOff>1206500</xdr:colOff>
      <xdr:row>8</xdr:row>
      <xdr:rowOff>533399</xdr:rowOff>
    </xdr:to>
    <xdr:sp macro="" textlink="">
      <xdr:nvSpPr>
        <xdr:cNvPr id="8" name="TextBox 6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/>
      </xdr:nvSpPr>
      <xdr:spPr>
        <a:xfrm>
          <a:off x="533400" y="4597400"/>
          <a:ext cx="368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10</xdr:row>
      <xdr:rowOff>215900</xdr:rowOff>
    </xdr:from>
    <xdr:to>
      <xdr:col>2</xdr:col>
      <xdr:colOff>1244599</xdr:colOff>
      <xdr:row>10</xdr:row>
      <xdr:rowOff>533399</xdr:rowOff>
    </xdr:to>
    <xdr:sp macro="" textlink="">
      <xdr:nvSpPr>
        <xdr:cNvPr id="9" name="TextBox 6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546100" y="46101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12</xdr:row>
      <xdr:rowOff>215900</xdr:rowOff>
    </xdr:from>
    <xdr:to>
      <xdr:col>2</xdr:col>
      <xdr:colOff>1244599</xdr:colOff>
      <xdr:row>12</xdr:row>
      <xdr:rowOff>533399</xdr:rowOff>
    </xdr:to>
    <xdr:sp macro="" textlink="">
      <xdr:nvSpPr>
        <xdr:cNvPr id="10" name="TextBox 6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 txBox="1"/>
      </xdr:nvSpPr>
      <xdr:spPr>
        <a:xfrm>
          <a:off x="546100" y="46101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14</xdr:row>
      <xdr:rowOff>215900</xdr:rowOff>
    </xdr:from>
    <xdr:to>
      <xdr:col>2</xdr:col>
      <xdr:colOff>1244599</xdr:colOff>
      <xdr:row>14</xdr:row>
      <xdr:rowOff>533399</xdr:rowOff>
    </xdr:to>
    <xdr:sp macro="" textlink="">
      <xdr:nvSpPr>
        <xdr:cNvPr id="11" name="TextBox 6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 txBox="1"/>
      </xdr:nvSpPr>
      <xdr:spPr>
        <a:xfrm>
          <a:off x="546100" y="46101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16</xdr:row>
      <xdr:rowOff>215900</xdr:rowOff>
    </xdr:from>
    <xdr:to>
      <xdr:col>3</xdr:col>
      <xdr:colOff>12700</xdr:colOff>
      <xdr:row>16</xdr:row>
      <xdr:rowOff>533399</xdr:rowOff>
    </xdr:to>
    <xdr:sp macro="" textlink="">
      <xdr:nvSpPr>
        <xdr:cNvPr id="12" name="TextBox 6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 txBox="1"/>
      </xdr:nvSpPr>
      <xdr:spPr>
        <a:xfrm>
          <a:off x="533400" y="9677400"/>
          <a:ext cx="2489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8</xdr:row>
      <xdr:rowOff>215900</xdr:rowOff>
    </xdr:from>
    <xdr:to>
      <xdr:col>7</xdr:col>
      <xdr:colOff>1231900</xdr:colOff>
      <xdr:row>8</xdr:row>
      <xdr:rowOff>533400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 txBox="1"/>
      </xdr:nvSpPr>
      <xdr:spPr>
        <a:xfrm>
          <a:off x="4203700" y="4597400"/>
          <a:ext cx="9944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215900</xdr:rowOff>
    </xdr:from>
    <xdr:to>
      <xdr:col>7</xdr:col>
      <xdr:colOff>1270000</xdr:colOff>
      <xdr:row>10</xdr:row>
      <xdr:rowOff>533400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 txBox="1"/>
      </xdr:nvSpPr>
      <xdr:spPr>
        <a:xfrm>
          <a:off x="1790700" y="5867400"/>
          <a:ext cx="12395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12</xdr:row>
      <xdr:rowOff>215900</xdr:rowOff>
    </xdr:from>
    <xdr:to>
      <xdr:col>7</xdr:col>
      <xdr:colOff>1219200</xdr:colOff>
      <xdr:row>12</xdr:row>
      <xdr:rowOff>533400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 txBox="1"/>
      </xdr:nvSpPr>
      <xdr:spPr>
        <a:xfrm>
          <a:off x="1790700" y="7137400"/>
          <a:ext cx="12344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14</xdr:row>
      <xdr:rowOff>215900</xdr:rowOff>
    </xdr:from>
    <xdr:to>
      <xdr:col>7</xdr:col>
      <xdr:colOff>1206500</xdr:colOff>
      <xdr:row>14</xdr:row>
      <xdr:rowOff>533400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 txBox="1"/>
      </xdr:nvSpPr>
      <xdr:spPr>
        <a:xfrm>
          <a:off x="1790700" y="8407400"/>
          <a:ext cx="12331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1168400</xdr:colOff>
      <xdr:row>6</xdr:row>
      <xdr:rowOff>215900</xdr:rowOff>
    </xdr:from>
    <xdr:to>
      <xdr:col>8</xdr:col>
      <xdr:colOff>2463800</xdr:colOff>
      <xdr:row>6</xdr:row>
      <xdr:rowOff>533400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 txBox="1"/>
      </xdr:nvSpPr>
      <xdr:spPr>
        <a:xfrm>
          <a:off x="14084300" y="3327400"/>
          <a:ext cx="3771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8</xdr:row>
      <xdr:rowOff>215900</xdr:rowOff>
    </xdr:from>
    <xdr:to>
      <xdr:col>8</xdr:col>
      <xdr:colOff>2451100</xdr:colOff>
      <xdr:row>8</xdr:row>
      <xdr:rowOff>533400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 txBox="1"/>
      </xdr:nvSpPr>
      <xdr:spPr>
        <a:xfrm>
          <a:off x="14135100" y="4597400"/>
          <a:ext cx="37084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1257300</xdr:colOff>
      <xdr:row>10</xdr:row>
      <xdr:rowOff>215900</xdr:rowOff>
    </xdr:from>
    <xdr:to>
      <xdr:col>8</xdr:col>
      <xdr:colOff>2463800</xdr:colOff>
      <xdr:row>10</xdr:row>
      <xdr:rowOff>533400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 txBox="1"/>
      </xdr:nvSpPr>
      <xdr:spPr>
        <a:xfrm>
          <a:off x="14173200" y="5867400"/>
          <a:ext cx="3683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12</xdr:row>
      <xdr:rowOff>215900</xdr:rowOff>
    </xdr:from>
    <xdr:to>
      <xdr:col>9</xdr:col>
      <xdr:colOff>0</xdr:colOff>
      <xdr:row>12</xdr:row>
      <xdr:rowOff>533400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 txBox="1"/>
      </xdr:nvSpPr>
      <xdr:spPr>
        <a:xfrm>
          <a:off x="14122400" y="7137400"/>
          <a:ext cx="3746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14</xdr:row>
      <xdr:rowOff>215900</xdr:rowOff>
    </xdr:from>
    <xdr:to>
      <xdr:col>9</xdr:col>
      <xdr:colOff>0</xdr:colOff>
      <xdr:row>14</xdr:row>
      <xdr:rowOff>533400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 txBox="1"/>
      </xdr:nvSpPr>
      <xdr:spPr>
        <a:xfrm>
          <a:off x="14122400" y="8407400"/>
          <a:ext cx="3746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2146754</xdr:colOff>
      <xdr:row>3</xdr:row>
      <xdr:rowOff>598556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6E5DBB-EEE8-7344-9E45-1439C83F1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1554" cy="1170056"/>
        </a:xfrm>
        <a:prstGeom prst="rect">
          <a:avLst/>
        </a:prstGeom>
      </xdr:spPr>
    </xdr:pic>
    <xdr:clientData/>
  </xdr:twoCellAnchor>
  <xdr:twoCellAnchor>
    <xdr:from>
      <xdr:col>7</xdr:col>
      <xdr:colOff>12700</xdr:colOff>
      <xdr:row>6</xdr:row>
      <xdr:rowOff>215900</xdr:rowOff>
    </xdr:from>
    <xdr:to>
      <xdr:col>7</xdr:col>
      <xdr:colOff>1181100</xdr:colOff>
      <xdr:row>6</xdr:row>
      <xdr:rowOff>533400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B7EBF6D-8D83-2343-A71C-2F9246840A3E}"/>
            </a:ext>
          </a:extLst>
        </xdr:cNvPr>
        <xdr:cNvSpPr txBox="1"/>
      </xdr:nvSpPr>
      <xdr:spPr>
        <a:xfrm>
          <a:off x="12928600" y="3327400"/>
          <a:ext cx="116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oneCellAnchor>
    <xdr:from>
      <xdr:col>2</xdr:col>
      <xdr:colOff>0</xdr:colOff>
      <xdr:row>10</xdr:row>
      <xdr:rowOff>215900</xdr:rowOff>
    </xdr:from>
    <xdr:ext cx="3683000" cy="317499"/>
    <xdr:sp macro="" textlink="">
      <xdr:nvSpPr>
        <xdr:cNvPr id="5" name="TextBox 6">
          <a:extLst>
            <a:ext uri="{FF2B5EF4-FFF2-40B4-BE49-F238E27FC236}">
              <a16:creationId xmlns:a16="http://schemas.microsoft.com/office/drawing/2014/main" id="{DF414E9D-9F24-7E45-B346-02E8148B7E33}"/>
            </a:ext>
          </a:extLst>
        </xdr:cNvPr>
        <xdr:cNvSpPr txBox="1"/>
      </xdr:nvSpPr>
      <xdr:spPr>
        <a:xfrm>
          <a:off x="533400" y="4597400"/>
          <a:ext cx="368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oneCellAnchor>
  <xdr:oneCellAnchor>
    <xdr:from>
      <xdr:col>2</xdr:col>
      <xdr:colOff>0</xdr:colOff>
      <xdr:row>12</xdr:row>
      <xdr:rowOff>215900</xdr:rowOff>
    </xdr:from>
    <xdr:ext cx="3683000" cy="317499"/>
    <xdr:sp macro="" textlink="">
      <xdr:nvSpPr>
        <xdr:cNvPr id="6" name="TextBox 6">
          <a:extLst>
            <a:ext uri="{FF2B5EF4-FFF2-40B4-BE49-F238E27FC236}">
              <a16:creationId xmlns:a16="http://schemas.microsoft.com/office/drawing/2014/main" id="{6453D24D-90EC-344D-BB20-25A6A1357D8B}"/>
            </a:ext>
          </a:extLst>
        </xdr:cNvPr>
        <xdr:cNvSpPr txBox="1"/>
      </xdr:nvSpPr>
      <xdr:spPr>
        <a:xfrm>
          <a:off x="533400" y="5867400"/>
          <a:ext cx="368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oneCellAnchor>
  <xdr:oneCellAnchor>
    <xdr:from>
      <xdr:col>2</xdr:col>
      <xdr:colOff>0</xdr:colOff>
      <xdr:row>14</xdr:row>
      <xdr:rowOff>215900</xdr:rowOff>
    </xdr:from>
    <xdr:ext cx="3683000" cy="31749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0714F0F-5892-A347-B131-DDB47CF99345}"/>
            </a:ext>
          </a:extLst>
        </xdr:cNvPr>
        <xdr:cNvSpPr txBox="1"/>
      </xdr:nvSpPr>
      <xdr:spPr>
        <a:xfrm>
          <a:off x="533400" y="7137400"/>
          <a:ext cx="368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1" name="Rect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1173369</xdr:colOff>
      <xdr:row>8</xdr:row>
      <xdr:rowOff>219212</xdr:rowOff>
    </xdr:from>
    <xdr:to>
      <xdr:col>7</xdr:col>
      <xdr:colOff>1159564</xdr:colOff>
      <xdr:row>8</xdr:row>
      <xdr:rowOff>565979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4168912" y="4595190"/>
          <a:ext cx="9870109" cy="34676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  <a:ea typeface="+mn-ea"/>
              <a:cs typeface="+mn-cs"/>
            </a:rPr>
            <a:t>Parent A</a:t>
          </a:r>
        </a:p>
      </xdr:txBody>
    </xdr:sp>
    <xdr:clientData/>
  </xdr:twoCellAnchor>
  <xdr:twoCellAnchor>
    <xdr:from>
      <xdr:col>3</xdr:col>
      <xdr:colOff>1187174</xdr:colOff>
      <xdr:row>12</xdr:row>
      <xdr:rowOff>152399</xdr:rowOff>
    </xdr:from>
    <xdr:to>
      <xdr:col>7</xdr:col>
      <xdr:colOff>1200978</xdr:colOff>
      <xdr:row>12</xdr:row>
      <xdr:rowOff>496956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4182717" y="7068377"/>
          <a:ext cx="9897718" cy="34455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13804</xdr:colOff>
      <xdr:row>8</xdr:row>
      <xdr:rowOff>219213</xdr:rowOff>
    </xdr:from>
    <xdr:to>
      <xdr:col>3</xdr:col>
      <xdr:colOff>1187173</xdr:colOff>
      <xdr:row>8</xdr:row>
      <xdr:rowOff>565979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38369" y="4595191"/>
          <a:ext cx="3644347" cy="34676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1187173</xdr:colOff>
      <xdr:row>12</xdr:row>
      <xdr:rowOff>152954</xdr:rowOff>
    </xdr:from>
    <xdr:to>
      <xdr:col>8</xdr:col>
      <xdr:colOff>2459935</xdr:colOff>
      <xdr:row>12</xdr:row>
      <xdr:rowOff>498062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4066630" y="7068932"/>
          <a:ext cx="3743740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1214782</xdr:colOff>
      <xdr:row>10</xdr:row>
      <xdr:rowOff>305354</xdr:rowOff>
    </xdr:from>
    <xdr:to>
      <xdr:col>8</xdr:col>
      <xdr:colOff>2460488</xdr:colOff>
      <xdr:row>10</xdr:row>
      <xdr:rowOff>650462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4094239" y="5951332"/>
          <a:ext cx="3716684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1269999</xdr:colOff>
      <xdr:row>6</xdr:row>
      <xdr:rowOff>236885</xdr:rowOff>
    </xdr:from>
    <xdr:to>
      <xdr:col>8</xdr:col>
      <xdr:colOff>2447234</xdr:colOff>
      <xdr:row>6</xdr:row>
      <xdr:rowOff>581993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4149456" y="3342863"/>
          <a:ext cx="3648213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1200979</xdr:colOff>
      <xdr:row>10</xdr:row>
      <xdr:rowOff>302591</xdr:rowOff>
    </xdr:from>
    <xdr:to>
      <xdr:col>7</xdr:col>
      <xdr:colOff>1228585</xdr:colOff>
      <xdr:row>10</xdr:row>
      <xdr:rowOff>649358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196522" y="5948569"/>
          <a:ext cx="9911520" cy="34676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  <a:ea typeface="+mn-ea"/>
              <a:cs typeface="+mn-cs"/>
            </a:rPr>
            <a:t>Parent A</a:t>
          </a:r>
        </a:p>
      </xdr:txBody>
    </xdr:sp>
    <xdr:clientData/>
  </xdr:twoCellAnchor>
  <xdr:twoCellAnchor>
    <xdr:from>
      <xdr:col>2</xdr:col>
      <xdr:colOff>14355</xdr:colOff>
      <xdr:row>10</xdr:row>
      <xdr:rowOff>302592</xdr:rowOff>
    </xdr:from>
    <xdr:to>
      <xdr:col>3</xdr:col>
      <xdr:colOff>1214782</xdr:colOff>
      <xdr:row>10</xdr:row>
      <xdr:rowOff>649358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38920" y="5948570"/>
          <a:ext cx="3671405" cy="34676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28712</xdr:colOff>
      <xdr:row>12</xdr:row>
      <xdr:rowOff>151296</xdr:rowOff>
    </xdr:from>
    <xdr:to>
      <xdr:col>3</xdr:col>
      <xdr:colOff>1187174</xdr:colOff>
      <xdr:row>12</xdr:row>
      <xdr:rowOff>498062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53277" y="7067274"/>
          <a:ext cx="3629440" cy="34676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29263</xdr:colOff>
      <xdr:row>14</xdr:row>
      <xdr:rowOff>248479</xdr:rowOff>
    </xdr:from>
    <xdr:to>
      <xdr:col>3</xdr:col>
      <xdr:colOff>1214782</xdr:colOff>
      <xdr:row>14</xdr:row>
      <xdr:rowOff>595245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53828" y="8434457"/>
          <a:ext cx="3656497" cy="34676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1200979</xdr:colOff>
      <xdr:row>14</xdr:row>
      <xdr:rowOff>249581</xdr:rowOff>
    </xdr:from>
    <xdr:to>
      <xdr:col>5</xdr:col>
      <xdr:colOff>0</xdr:colOff>
      <xdr:row>14</xdr:row>
      <xdr:rowOff>594138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4196522" y="8435559"/>
          <a:ext cx="3740978" cy="34455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13803</xdr:colOff>
      <xdr:row>6</xdr:row>
      <xdr:rowOff>234674</xdr:rowOff>
    </xdr:from>
    <xdr:to>
      <xdr:col>7</xdr:col>
      <xdr:colOff>1283803</xdr:colOff>
      <xdr:row>6</xdr:row>
      <xdr:rowOff>579231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7951303" y="3340652"/>
          <a:ext cx="6211957" cy="34455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2191955</xdr:colOff>
      <xdr:row>1</xdr:row>
      <xdr:rowOff>630686</xdr:rowOff>
    </xdr:from>
    <xdr:to>
      <xdr:col>8</xdr:col>
      <xdr:colOff>2172531</xdr:colOff>
      <xdr:row>3</xdr:row>
      <xdr:rowOff>599764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4A9E47-F9BB-6C45-A895-A048F7FED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71412" y="823947"/>
          <a:ext cx="2451554" cy="1170056"/>
        </a:xfrm>
        <a:prstGeom prst="rect">
          <a:avLst/>
        </a:prstGeom>
      </xdr:spPr>
    </xdr:pic>
    <xdr:clientData/>
  </xdr:twoCellAnchor>
  <xdr:twoCellAnchor>
    <xdr:from>
      <xdr:col>7</xdr:col>
      <xdr:colOff>1145759</xdr:colOff>
      <xdr:row>8</xdr:row>
      <xdr:rowOff>223081</xdr:rowOff>
    </xdr:from>
    <xdr:to>
      <xdr:col>8</xdr:col>
      <xdr:colOff>2447234</xdr:colOff>
      <xdr:row>8</xdr:row>
      <xdr:rowOff>568189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0F3A24C-B3D8-E54E-BF3D-D7293A0932C7}"/>
            </a:ext>
          </a:extLst>
        </xdr:cNvPr>
        <xdr:cNvSpPr txBox="1"/>
      </xdr:nvSpPr>
      <xdr:spPr>
        <a:xfrm>
          <a:off x="14025216" y="4599059"/>
          <a:ext cx="3772453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0" name="Rect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0</xdr:colOff>
      <xdr:row>6</xdr:row>
      <xdr:rowOff>177800</xdr:rowOff>
    </xdr:from>
    <xdr:to>
      <xdr:col>7</xdr:col>
      <xdr:colOff>1181100</xdr:colOff>
      <xdr:row>6</xdr:row>
      <xdr:rowOff>495300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7962900" y="3289300"/>
          <a:ext cx="6134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1231900</xdr:colOff>
      <xdr:row>8</xdr:row>
      <xdr:rowOff>190500</xdr:rowOff>
    </xdr:from>
    <xdr:to>
      <xdr:col>7</xdr:col>
      <xdr:colOff>1206500</xdr:colOff>
      <xdr:row>8</xdr:row>
      <xdr:rowOff>508000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4241800" y="4572000"/>
          <a:ext cx="9880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1181100</xdr:colOff>
      <xdr:row>6</xdr:row>
      <xdr:rowOff>177800</xdr:rowOff>
    </xdr:from>
    <xdr:to>
      <xdr:col>8</xdr:col>
      <xdr:colOff>2475395</xdr:colOff>
      <xdr:row>6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/>
      </xdr:nvSpPr>
      <xdr:spPr>
        <a:xfrm>
          <a:off x="14097000" y="3289300"/>
          <a:ext cx="37707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1257301</xdr:colOff>
      <xdr:row>14</xdr:row>
      <xdr:rowOff>177800</xdr:rowOff>
    </xdr:from>
    <xdr:to>
      <xdr:col>8</xdr:col>
      <xdr:colOff>12700</xdr:colOff>
      <xdr:row>14</xdr:row>
      <xdr:rowOff>495300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/>
      </xdr:nvSpPr>
      <xdr:spPr>
        <a:xfrm>
          <a:off x="14173201" y="8369300"/>
          <a:ext cx="12318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190500</xdr:rowOff>
    </xdr:from>
    <xdr:to>
      <xdr:col>3</xdr:col>
      <xdr:colOff>1244600</xdr:colOff>
      <xdr:row>8</xdr:row>
      <xdr:rowOff>507999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46100" y="4572000"/>
          <a:ext cx="370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12</xdr:row>
      <xdr:rowOff>177800</xdr:rowOff>
    </xdr:from>
    <xdr:to>
      <xdr:col>8</xdr:col>
      <xdr:colOff>2462695</xdr:colOff>
      <xdr:row>12</xdr:row>
      <xdr:rowOff>495300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14135100" y="7099300"/>
          <a:ext cx="37199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10</xdr:row>
      <xdr:rowOff>177800</xdr:rowOff>
    </xdr:from>
    <xdr:to>
      <xdr:col>9</xdr:col>
      <xdr:colOff>0</xdr:colOff>
      <xdr:row>10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14135100" y="5829300"/>
          <a:ext cx="373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1219200</xdr:colOff>
      <xdr:row>10</xdr:row>
      <xdr:rowOff>177800</xdr:rowOff>
    </xdr:from>
    <xdr:to>
      <xdr:col>7</xdr:col>
      <xdr:colOff>1219200</xdr:colOff>
      <xdr:row>10</xdr:row>
      <xdr:rowOff>495300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752600" y="5829300"/>
          <a:ext cx="12382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1231900</xdr:colOff>
      <xdr:row>12</xdr:row>
      <xdr:rowOff>177800</xdr:rowOff>
    </xdr:from>
    <xdr:to>
      <xdr:col>7</xdr:col>
      <xdr:colOff>1219200</xdr:colOff>
      <xdr:row>12</xdr:row>
      <xdr:rowOff>495300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765300" y="7099300"/>
          <a:ext cx="12369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1206500</xdr:colOff>
      <xdr:row>14</xdr:row>
      <xdr:rowOff>177800</xdr:rowOff>
    </xdr:from>
    <xdr:to>
      <xdr:col>7</xdr:col>
      <xdr:colOff>1257300</xdr:colOff>
      <xdr:row>14</xdr:row>
      <xdr:rowOff>495300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739900" y="8369300"/>
          <a:ext cx="12433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12701</xdr:colOff>
      <xdr:row>12</xdr:row>
      <xdr:rowOff>177800</xdr:rowOff>
    </xdr:from>
    <xdr:to>
      <xdr:col>2</xdr:col>
      <xdr:colOff>1219201</xdr:colOff>
      <xdr:row>12</xdr:row>
      <xdr:rowOff>495299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/>
      </xdr:nvSpPr>
      <xdr:spPr>
        <a:xfrm>
          <a:off x="546101" y="7099300"/>
          <a:ext cx="12065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12701</xdr:colOff>
      <xdr:row>14</xdr:row>
      <xdr:rowOff>177800</xdr:rowOff>
    </xdr:from>
    <xdr:to>
      <xdr:col>2</xdr:col>
      <xdr:colOff>1206500</xdr:colOff>
      <xdr:row>14</xdr:row>
      <xdr:rowOff>495299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/>
      </xdr:nvSpPr>
      <xdr:spPr>
        <a:xfrm>
          <a:off x="546101" y="8369300"/>
          <a:ext cx="11937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2146754</xdr:colOff>
      <xdr:row>3</xdr:row>
      <xdr:rowOff>598556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D62C66-A62D-FA48-8003-202A095CD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1554" cy="1170056"/>
        </a:xfrm>
        <a:prstGeom prst="rect">
          <a:avLst/>
        </a:prstGeom>
      </xdr:spPr>
    </xdr:pic>
    <xdr:clientData/>
  </xdr:twoCellAnchor>
  <xdr:twoCellAnchor>
    <xdr:from>
      <xdr:col>7</xdr:col>
      <xdr:colOff>1181100</xdr:colOff>
      <xdr:row>8</xdr:row>
      <xdr:rowOff>190500</xdr:rowOff>
    </xdr:from>
    <xdr:to>
      <xdr:col>8</xdr:col>
      <xdr:colOff>2475395</xdr:colOff>
      <xdr:row>8</xdr:row>
      <xdr:rowOff>508000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85E1495-6AC8-E24E-8FFD-7451B4BD29CA}"/>
            </a:ext>
          </a:extLst>
        </xdr:cNvPr>
        <xdr:cNvSpPr txBox="1"/>
      </xdr:nvSpPr>
      <xdr:spPr>
        <a:xfrm>
          <a:off x="14097000" y="4572000"/>
          <a:ext cx="37707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3</xdr:col>
      <xdr:colOff>1244600</xdr:colOff>
      <xdr:row>10</xdr:row>
      <xdr:rowOff>495299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A90E654-4B91-F749-8F2D-EAB12BA66551}"/>
            </a:ext>
          </a:extLst>
        </xdr:cNvPr>
        <xdr:cNvSpPr txBox="1"/>
      </xdr:nvSpPr>
      <xdr:spPr>
        <a:xfrm>
          <a:off x="546100" y="5829300"/>
          <a:ext cx="370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177800</xdr:rowOff>
    </xdr:from>
    <xdr:to>
      <xdr:col>3</xdr:col>
      <xdr:colOff>1244600</xdr:colOff>
      <xdr:row>12</xdr:row>
      <xdr:rowOff>495299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54C1CFD0-6786-614B-8D73-B837C09F4E08}"/>
            </a:ext>
          </a:extLst>
        </xdr:cNvPr>
        <xdr:cNvSpPr txBox="1"/>
      </xdr:nvSpPr>
      <xdr:spPr>
        <a:xfrm>
          <a:off x="546100" y="5829300"/>
          <a:ext cx="370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3</xdr:col>
      <xdr:colOff>1244600</xdr:colOff>
      <xdr:row>14</xdr:row>
      <xdr:rowOff>495299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590B7A5C-4249-6A49-99AD-DB6A69D81E9A}"/>
            </a:ext>
          </a:extLst>
        </xdr:cNvPr>
        <xdr:cNvSpPr txBox="1"/>
      </xdr:nvSpPr>
      <xdr:spPr>
        <a:xfrm>
          <a:off x="546100" y="7099300"/>
          <a:ext cx="370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6" name="Rect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1231900</xdr:colOff>
      <xdr:row>8</xdr:row>
      <xdr:rowOff>190501</xdr:rowOff>
    </xdr:from>
    <xdr:to>
      <xdr:col>9</xdr:col>
      <xdr:colOff>0</xdr:colOff>
      <xdr:row>8</xdr:row>
      <xdr:rowOff>508001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14147800" y="4572001"/>
          <a:ext cx="372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12700</xdr:colOff>
      <xdr:row>6</xdr:row>
      <xdr:rowOff>177800</xdr:rowOff>
    </xdr:from>
    <xdr:to>
      <xdr:col>9</xdr:col>
      <xdr:colOff>0</xdr:colOff>
      <xdr:row>6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15405100" y="3289300"/>
          <a:ext cx="246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1244600</xdr:colOff>
      <xdr:row>8</xdr:row>
      <xdr:rowOff>190500</xdr:rowOff>
    </xdr:from>
    <xdr:to>
      <xdr:col>7</xdr:col>
      <xdr:colOff>1231900</xdr:colOff>
      <xdr:row>8</xdr:row>
      <xdr:rowOff>508000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4254500" y="4572000"/>
          <a:ext cx="9893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190500</xdr:rowOff>
    </xdr:from>
    <xdr:to>
      <xdr:col>3</xdr:col>
      <xdr:colOff>1257299</xdr:colOff>
      <xdr:row>8</xdr:row>
      <xdr:rowOff>507999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533400" y="4572000"/>
          <a:ext cx="37337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203200</xdr:rowOff>
    </xdr:from>
    <xdr:to>
      <xdr:col>3</xdr:col>
      <xdr:colOff>1219200</xdr:colOff>
      <xdr:row>10</xdr:row>
      <xdr:rowOff>520699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58800" y="5854700"/>
          <a:ext cx="3670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215900</xdr:rowOff>
    </xdr:from>
    <xdr:to>
      <xdr:col>3</xdr:col>
      <xdr:colOff>1181100</xdr:colOff>
      <xdr:row>12</xdr:row>
      <xdr:rowOff>533399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558800" y="7137400"/>
          <a:ext cx="3632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228600</xdr:rowOff>
    </xdr:from>
    <xdr:to>
      <xdr:col>3</xdr:col>
      <xdr:colOff>1206500</xdr:colOff>
      <xdr:row>14</xdr:row>
      <xdr:rowOff>546099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558800" y="8420100"/>
          <a:ext cx="365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16</xdr:row>
      <xdr:rowOff>165100</xdr:rowOff>
    </xdr:from>
    <xdr:to>
      <xdr:col>3</xdr:col>
      <xdr:colOff>0</xdr:colOff>
      <xdr:row>16</xdr:row>
      <xdr:rowOff>482599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558800" y="9626600"/>
          <a:ext cx="245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10</xdr:row>
      <xdr:rowOff>203200</xdr:rowOff>
    </xdr:from>
    <xdr:to>
      <xdr:col>7</xdr:col>
      <xdr:colOff>1270000</xdr:colOff>
      <xdr:row>10</xdr:row>
      <xdr:rowOff>520700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4203700" y="5854700"/>
          <a:ext cx="9982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1168400</xdr:colOff>
      <xdr:row>12</xdr:row>
      <xdr:rowOff>215900</xdr:rowOff>
    </xdr:from>
    <xdr:to>
      <xdr:col>7</xdr:col>
      <xdr:colOff>1219200</xdr:colOff>
      <xdr:row>12</xdr:row>
      <xdr:rowOff>533400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178300" y="7137400"/>
          <a:ext cx="995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14</xdr:row>
      <xdr:rowOff>228600</xdr:rowOff>
    </xdr:from>
    <xdr:to>
      <xdr:col>7</xdr:col>
      <xdr:colOff>1193800</xdr:colOff>
      <xdr:row>14</xdr:row>
      <xdr:rowOff>546100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4203700" y="8420100"/>
          <a:ext cx="9906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1257300</xdr:colOff>
      <xdr:row>10</xdr:row>
      <xdr:rowOff>203201</xdr:rowOff>
    </xdr:from>
    <xdr:to>
      <xdr:col>8</xdr:col>
      <xdr:colOff>2463800</xdr:colOff>
      <xdr:row>10</xdr:row>
      <xdr:rowOff>520701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14173200" y="5854701"/>
          <a:ext cx="3683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1193800</xdr:colOff>
      <xdr:row>12</xdr:row>
      <xdr:rowOff>215901</xdr:rowOff>
    </xdr:from>
    <xdr:to>
      <xdr:col>8</xdr:col>
      <xdr:colOff>2463800</xdr:colOff>
      <xdr:row>12</xdr:row>
      <xdr:rowOff>533401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14109700" y="7137401"/>
          <a:ext cx="3746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1193800</xdr:colOff>
      <xdr:row>14</xdr:row>
      <xdr:rowOff>228601</xdr:rowOff>
    </xdr:from>
    <xdr:to>
      <xdr:col>9</xdr:col>
      <xdr:colOff>0</xdr:colOff>
      <xdr:row>14</xdr:row>
      <xdr:rowOff>546101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14109700" y="8420101"/>
          <a:ext cx="3759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2176009</xdr:colOff>
      <xdr:row>1</xdr:row>
      <xdr:rowOff>635000</xdr:rowOff>
    </xdr:from>
    <xdr:to>
      <xdr:col>8</xdr:col>
      <xdr:colOff>2151063</xdr:colOff>
      <xdr:row>3</xdr:row>
      <xdr:rowOff>598556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6646696-7BC8-B64D-99E2-347B59486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91909" y="825500"/>
          <a:ext cx="2451554" cy="11700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3" name="Rect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1257300</xdr:colOff>
      <xdr:row>6</xdr:row>
      <xdr:rowOff>215900</xdr:rowOff>
    </xdr:from>
    <xdr:to>
      <xdr:col>7</xdr:col>
      <xdr:colOff>1219200</xdr:colOff>
      <xdr:row>6</xdr:row>
      <xdr:rowOff>533400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4267200" y="3327400"/>
          <a:ext cx="9867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1244600</xdr:colOff>
      <xdr:row>8</xdr:row>
      <xdr:rowOff>228600</xdr:rowOff>
    </xdr:from>
    <xdr:to>
      <xdr:col>9</xdr:col>
      <xdr:colOff>11595</xdr:colOff>
      <xdr:row>8</xdr:row>
      <xdr:rowOff>546100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14160500" y="4610100"/>
          <a:ext cx="37199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6</xdr:row>
      <xdr:rowOff>215900</xdr:rowOff>
    </xdr:from>
    <xdr:to>
      <xdr:col>8</xdr:col>
      <xdr:colOff>2475395</xdr:colOff>
      <xdr:row>6</xdr:row>
      <xdr:rowOff>533400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14135100" y="3327400"/>
          <a:ext cx="37326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10</xdr:row>
      <xdr:rowOff>215900</xdr:rowOff>
    </xdr:from>
    <xdr:to>
      <xdr:col>8</xdr:col>
      <xdr:colOff>2462695</xdr:colOff>
      <xdr:row>10</xdr:row>
      <xdr:rowOff>533400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4122400" y="5867400"/>
          <a:ext cx="37326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1244600</xdr:colOff>
      <xdr:row>12</xdr:row>
      <xdr:rowOff>215900</xdr:rowOff>
    </xdr:from>
    <xdr:to>
      <xdr:col>8</xdr:col>
      <xdr:colOff>2462695</xdr:colOff>
      <xdr:row>12</xdr:row>
      <xdr:rowOff>533400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14160500" y="7137400"/>
          <a:ext cx="36945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1282700</xdr:colOff>
      <xdr:row>8</xdr:row>
      <xdr:rowOff>228600</xdr:rowOff>
    </xdr:from>
    <xdr:to>
      <xdr:col>7</xdr:col>
      <xdr:colOff>1257300</xdr:colOff>
      <xdr:row>8</xdr:row>
      <xdr:rowOff>546100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4292600" y="4610100"/>
          <a:ext cx="9880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1193800</xdr:colOff>
      <xdr:row>12</xdr:row>
      <xdr:rowOff>215900</xdr:rowOff>
    </xdr:from>
    <xdr:to>
      <xdr:col>7</xdr:col>
      <xdr:colOff>1257300</xdr:colOff>
      <xdr:row>12</xdr:row>
      <xdr:rowOff>533400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4203700" y="7137400"/>
          <a:ext cx="996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1219200</xdr:colOff>
      <xdr:row>10</xdr:row>
      <xdr:rowOff>215900</xdr:rowOff>
    </xdr:from>
    <xdr:to>
      <xdr:col>7</xdr:col>
      <xdr:colOff>1231900</xdr:colOff>
      <xdr:row>10</xdr:row>
      <xdr:rowOff>533400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/>
      </xdr:nvSpPr>
      <xdr:spPr>
        <a:xfrm>
          <a:off x="4229100" y="5867400"/>
          <a:ext cx="9918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190500</xdr:rowOff>
    </xdr:from>
    <xdr:to>
      <xdr:col>3</xdr:col>
      <xdr:colOff>1181100</xdr:colOff>
      <xdr:row>14</xdr:row>
      <xdr:rowOff>507999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/>
      </xdr:nvSpPr>
      <xdr:spPr>
        <a:xfrm>
          <a:off x="546100" y="8382000"/>
          <a:ext cx="36449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12</xdr:row>
      <xdr:rowOff>215900</xdr:rowOff>
    </xdr:from>
    <xdr:to>
      <xdr:col>3</xdr:col>
      <xdr:colOff>1193800</xdr:colOff>
      <xdr:row>12</xdr:row>
      <xdr:rowOff>533399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533400" y="7137400"/>
          <a:ext cx="3670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215900</xdr:rowOff>
    </xdr:from>
    <xdr:to>
      <xdr:col>3</xdr:col>
      <xdr:colOff>1244600</xdr:colOff>
      <xdr:row>10</xdr:row>
      <xdr:rowOff>533399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/>
      </xdr:nvSpPr>
      <xdr:spPr>
        <a:xfrm>
          <a:off x="546100" y="5867400"/>
          <a:ext cx="370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14</xdr:row>
      <xdr:rowOff>190500</xdr:rowOff>
    </xdr:from>
    <xdr:to>
      <xdr:col>6</xdr:col>
      <xdr:colOff>0</xdr:colOff>
      <xdr:row>14</xdr:row>
      <xdr:rowOff>508000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4191000" y="8382000"/>
          <a:ext cx="624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2168250</xdr:colOff>
      <xdr:row>1</xdr:row>
      <xdr:rowOff>635000</xdr:rowOff>
    </xdr:from>
    <xdr:to>
      <xdr:col>8</xdr:col>
      <xdr:colOff>2143304</xdr:colOff>
      <xdr:row>3</xdr:row>
      <xdr:rowOff>598556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DCEDB8-F4D4-AF4D-B834-BE9CD0F7C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4150" y="825500"/>
          <a:ext cx="2451554" cy="1170056"/>
        </a:xfrm>
        <a:prstGeom prst="rect">
          <a:avLst/>
        </a:prstGeom>
      </xdr:spPr>
    </xdr:pic>
    <xdr:clientData/>
  </xdr:twoCellAnchor>
  <xdr:twoCellAnchor>
    <xdr:from>
      <xdr:col>3</xdr:col>
      <xdr:colOff>25400</xdr:colOff>
      <xdr:row>6</xdr:row>
      <xdr:rowOff>215900</xdr:rowOff>
    </xdr:from>
    <xdr:to>
      <xdr:col>3</xdr:col>
      <xdr:colOff>1269999</xdr:colOff>
      <xdr:row>6</xdr:row>
      <xdr:rowOff>533399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8B26904-79A3-AA4E-A698-843E682553C5}"/>
            </a:ext>
          </a:extLst>
        </xdr:cNvPr>
        <xdr:cNvSpPr txBox="1"/>
      </xdr:nvSpPr>
      <xdr:spPr>
        <a:xfrm>
          <a:off x="3035300" y="33274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228600</xdr:rowOff>
    </xdr:from>
    <xdr:to>
      <xdr:col>3</xdr:col>
      <xdr:colOff>1269999</xdr:colOff>
      <xdr:row>8</xdr:row>
      <xdr:rowOff>546099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02DEC41-9A8F-4F47-A64B-C108396A456D}"/>
            </a:ext>
          </a:extLst>
        </xdr:cNvPr>
        <xdr:cNvSpPr txBox="1"/>
      </xdr:nvSpPr>
      <xdr:spPr>
        <a:xfrm>
          <a:off x="558800" y="4610100"/>
          <a:ext cx="37210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12700</xdr:colOff>
      <xdr:row>8</xdr:row>
      <xdr:rowOff>228600</xdr:rowOff>
    </xdr:from>
    <xdr:to>
      <xdr:col>3</xdr:col>
      <xdr:colOff>1244600</xdr:colOff>
      <xdr:row>8</xdr:row>
      <xdr:rowOff>546099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546100" y="4610100"/>
          <a:ext cx="370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228600</xdr:rowOff>
    </xdr:from>
    <xdr:to>
      <xdr:col>3</xdr:col>
      <xdr:colOff>1206500</xdr:colOff>
      <xdr:row>10</xdr:row>
      <xdr:rowOff>546099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546100" y="5880100"/>
          <a:ext cx="3670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228600</xdr:rowOff>
    </xdr:from>
    <xdr:to>
      <xdr:col>3</xdr:col>
      <xdr:colOff>1168400</xdr:colOff>
      <xdr:row>12</xdr:row>
      <xdr:rowOff>546099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546100" y="7150100"/>
          <a:ext cx="3632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228600</xdr:rowOff>
    </xdr:from>
    <xdr:to>
      <xdr:col>3</xdr:col>
      <xdr:colOff>1168400</xdr:colOff>
      <xdr:row>14</xdr:row>
      <xdr:rowOff>546099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/>
      </xdr:nvSpPr>
      <xdr:spPr>
        <a:xfrm>
          <a:off x="546100" y="8420100"/>
          <a:ext cx="3632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1231900</xdr:colOff>
      <xdr:row>8</xdr:row>
      <xdr:rowOff>228600</xdr:rowOff>
    </xdr:from>
    <xdr:to>
      <xdr:col>7</xdr:col>
      <xdr:colOff>1206500</xdr:colOff>
      <xdr:row>8</xdr:row>
      <xdr:rowOff>546100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4241800" y="4610100"/>
          <a:ext cx="9880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1181100</xdr:colOff>
      <xdr:row>10</xdr:row>
      <xdr:rowOff>228600</xdr:rowOff>
    </xdr:from>
    <xdr:to>
      <xdr:col>7</xdr:col>
      <xdr:colOff>1193800</xdr:colOff>
      <xdr:row>10</xdr:row>
      <xdr:rowOff>546100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4191000" y="5880100"/>
          <a:ext cx="9918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1155700</xdr:colOff>
      <xdr:row>12</xdr:row>
      <xdr:rowOff>228600</xdr:rowOff>
    </xdr:from>
    <xdr:to>
      <xdr:col>7</xdr:col>
      <xdr:colOff>1219200</xdr:colOff>
      <xdr:row>12</xdr:row>
      <xdr:rowOff>546100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/>
      </xdr:nvSpPr>
      <xdr:spPr>
        <a:xfrm>
          <a:off x="4165600" y="7150100"/>
          <a:ext cx="996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1155700</xdr:colOff>
      <xdr:row>14</xdr:row>
      <xdr:rowOff>228600</xdr:rowOff>
    </xdr:from>
    <xdr:to>
      <xdr:col>7</xdr:col>
      <xdr:colOff>1181100</xdr:colOff>
      <xdr:row>14</xdr:row>
      <xdr:rowOff>546100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4165600" y="8420100"/>
          <a:ext cx="9931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12700</xdr:colOff>
      <xdr:row>6</xdr:row>
      <xdr:rowOff>254000</xdr:rowOff>
    </xdr:from>
    <xdr:to>
      <xdr:col>7</xdr:col>
      <xdr:colOff>1219200</xdr:colOff>
      <xdr:row>6</xdr:row>
      <xdr:rowOff>571500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10452100" y="3365500"/>
          <a:ext cx="368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1193799</xdr:colOff>
      <xdr:row>12</xdr:row>
      <xdr:rowOff>228600</xdr:rowOff>
    </xdr:from>
    <xdr:to>
      <xdr:col>8</xdr:col>
      <xdr:colOff>2463800</xdr:colOff>
      <xdr:row>12</xdr:row>
      <xdr:rowOff>546100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14109699" y="7150100"/>
          <a:ext cx="3746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1181099</xdr:colOff>
      <xdr:row>14</xdr:row>
      <xdr:rowOff>228600</xdr:rowOff>
    </xdr:from>
    <xdr:to>
      <xdr:col>8</xdr:col>
      <xdr:colOff>0</xdr:colOff>
      <xdr:row>14</xdr:row>
      <xdr:rowOff>546100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/>
      </xdr:nvSpPr>
      <xdr:spPr>
        <a:xfrm>
          <a:off x="14096999" y="8420100"/>
          <a:ext cx="12954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1193799</xdr:colOff>
      <xdr:row>8</xdr:row>
      <xdr:rowOff>228600</xdr:rowOff>
    </xdr:from>
    <xdr:to>
      <xdr:col>8</xdr:col>
      <xdr:colOff>2463800</xdr:colOff>
      <xdr:row>8</xdr:row>
      <xdr:rowOff>546100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/>
      </xdr:nvSpPr>
      <xdr:spPr>
        <a:xfrm>
          <a:off x="14109699" y="4610100"/>
          <a:ext cx="3746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1219199</xdr:colOff>
      <xdr:row>6</xdr:row>
      <xdr:rowOff>254000</xdr:rowOff>
    </xdr:from>
    <xdr:to>
      <xdr:col>8</xdr:col>
      <xdr:colOff>2463800</xdr:colOff>
      <xdr:row>6</xdr:row>
      <xdr:rowOff>571500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14135099" y="3365500"/>
          <a:ext cx="37211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1193799</xdr:colOff>
      <xdr:row>10</xdr:row>
      <xdr:rowOff>228600</xdr:rowOff>
    </xdr:from>
    <xdr:to>
      <xdr:col>8</xdr:col>
      <xdr:colOff>2463800</xdr:colOff>
      <xdr:row>10</xdr:row>
      <xdr:rowOff>546100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/>
      </xdr:nvSpPr>
      <xdr:spPr>
        <a:xfrm>
          <a:off x="14109699" y="5880100"/>
          <a:ext cx="3746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2168250</xdr:colOff>
      <xdr:row>1</xdr:row>
      <xdr:rowOff>647700</xdr:rowOff>
    </xdr:from>
    <xdr:to>
      <xdr:col>8</xdr:col>
      <xdr:colOff>2143304</xdr:colOff>
      <xdr:row>3</xdr:row>
      <xdr:rowOff>611256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BE73BE-71C2-F848-879A-2361AB7CC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4150" y="838200"/>
          <a:ext cx="2451554" cy="11700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12700</xdr:colOff>
      <xdr:row>8</xdr:row>
      <xdr:rowOff>228600</xdr:rowOff>
    </xdr:from>
    <xdr:to>
      <xdr:col>3</xdr:col>
      <xdr:colOff>1219200</xdr:colOff>
      <xdr:row>8</xdr:row>
      <xdr:rowOff>546099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546100" y="4610100"/>
          <a:ext cx="368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228600</xdr:rowOff>
    </xdr:from>
    <xdr:to>
      <xdr:col>3</xdr:col>
      <xdr:colOff>1168400</xdr:colOff>
      <xdr:row>10</xdr:row>
      <xdr:rowOff>546099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546100" y="5880100"/>
          <a:ext cx="3632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228600</xdr:rowOff>
    </xdr:from>
    <xdr:to>
      <xdr:col>3</xdr:col>
      <xdr:colOff>1143000</xdr:colOff>
      <xdr:row>12</xdr:row>
      <xdr:rowOff>546099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/>
      </xdr:nvSpPr>
      <xdr:spPr>
        <a:xfrm>
          <a:off x="546100" y="7150100"/>
          <a:ext cx="36068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228600</xdr:rowOff>
    </xdr:from>
    <xdr:to>
      <xdr:col>3</xdr:col>
      <xdr:colOff>1117600</xdr:colOff>
      <xdr:row>14</xdr:row>
      <xdr:rowOff>546099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546100" y="8420100"/>
          <a:ext cx="3581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228600</xdr:rowOff>
    </xdr:from>
    <xdr:to>
      <xdr:col>3</xdr:col>
      <xdr:colOff>1104900</xdr:colOff>
      <xdr:row>16</xdr:row>
      <xdr:rowOff>546099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>
          <a:off x="546100" y="9690100"/>
          <a:ext cx="3568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8</xdr:row>
      <xdr:rowOff>228600</xdr:rowOff>
    </xdr:from>
    <xdr:to>
      <xdr:col>7</xdr:col>
      <xdr:colOff>1231900</xdr:colOff>
      <xdr:row>8</xdr:row>
      <xdr:rowOff>546100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 txBox="1"/>
      </xdr:nvSpPr>
      <xdr:spPr>
        <a:xfrm>
          <a:off x="4216400" y="4610100"/>
          <a:ext cx="9931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1168400</xdr:colOff>
      <xdr:row>10</xdr:row>
      <xdr:rowOff>228600</xdr:rowOff>
    </xdr:from>
    <xdr:to>
      <xdr:col>7</xdr:col>
      <xdr:colOff>1219200</xdr:colOff>
      <xdr:row>10</xdr:row>
      <xdr:rowOff>546100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4178300" y="5880100"/>
          <a:ext cx="995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1130300</xdr:colOff>
      <xdr:row>12</xdr:row>
      <xdr:rowOff>228600</xdr:rowOff>
    </xdr:from>
    <xdr:to>
      <xdr:col>7</xdr:col>
      <xdr:colOff>1219200</xdr:colOff>
      <xdr:row>12</xdr:row>
      <xdr:rowOff>546100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 txBox="1"/>
      </xdr:nvSpPr>
      <xdr:spPr>
        <a:xfrm>
          <a:off x="4140200" y="7150100"/>
          <a:ext cx="999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1117600</xdr:colOff>
      <xdr:row>14</xdr:row>
      <xdr:rowOff>228600</xdr:rowOff>
    </xdr:from>
    <xdr:to>
      <xdr:col>7</xdr:col>
      <xdr:colOff>1181100</xdr:colOff>
      <xdr:row>14</xdr:row>
      <xdr:rowOff>546100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4127500" y="8420100"/>
          <a:ext cx="996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1104900</xdr:colOff>
      <xdr:row>16</xdr:row>
      <xdr:rowOff>228600</xdr:rowOff>
    </xdr:from>
    <xdr:to>
      <xdr:col>4</xdr:col>
      <xdr:colOff>0</xdr:colOff>
      <xdr:row>16</xdr:row>
      <xdr:rowOff>546100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 txBox="1"/>
      </xdr:nvSpPr>
      <xdr:spPr>
        <a:xfrm>
          <a:off x="4114800" y="9690100"/>
          <a:ext cx="1371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8</xdr:row>
      <xdr:rowOff>228600</xdr:rowOff>
    </xdr:from>
    <xdr:to>
      <xdr:col>8</xdr:col>
      <xdr:colOff>2463800</xdr:colOff>
      <xdr:row>8</xdr:row>
      <xdr:rowOff>546100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14122400" y="4610100"/>
          <a:ext cx="373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12700</xdr:colOff>
      <xdr:row>6</xdr:row>
      <xdr:rowOff>215900</xdr:rowOff>
    </xdr:from>
    <xdr:to>
      <xdr:col>8</xdr:col>
      <xdr:colOff>2463800</xdr:colOff>
      <xdr:row>6</xdr:row>
      <xdr:rowOff>533400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15405100" y="3327400"/>
          <a:ext cx="245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10</xdr:row>
      <xdr:rowOff>228600</xdr:rowOff>
    </xdr:from>
    <xdr:to>
      <xdr:col>8</xdr:col>
      <xdr:colOff>2463800</xdr:colOff>
      <xdr:row>10</xdr:row>
      <xdr:rowOff>546100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 txBox="1"/>
      </xdr:nvSpPr>
      <xdr:spPr>
        <a:xfrm>
          <a:off x="14122400" y="5880100"/>
          <a:ext cx="373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1181100</xdr:colOff>
      <xdr:row>12</xdr:row>
      <xdr:rowOff>228600</xdr:rowOff>
    </xdr:from>
    <xdr:to>
      <xdr:col>8</xdr:col>
      <xdr:colOff>2463800</xdr:colOff>
      <xdr:row>12</xdr:row>
      <xdr:rowOff>546100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 txBox="1"/>
      </xdr:nvSpPr>
      <xdr:spPr>
        <a:xfrm>
          <a:off x="14097000" y="7150100"/>
          <a:ext cx="37592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1181100</xdr:colOff>
      <xdr:row>14</xdr:row>
      <xdr:rowOff>228600</xdr:rowOff>
    </xdr:from>
    <xdr:to>
      <xdr:col>9</xdr:col>
      <xdr:colOff>0</xdr:colOff>
      <xdr:row>14</xdr:row>
      <xdr:rowOff>546100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14097000" y="8420100"/>
          <a:ext cx="3771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2168250</xdr:colOff>
      <xdr:row>1</xdr:row>
      <xdr:rowOff>635000</xdr:rowOff>
    </xdr:from>
    <xdr:to>
      <xdr:col>8</xdr:col>
      <xdr:colOff>2143304</xdr:colOff>
      <xdr:row>3</xdr:row>
      <xdr:rowOff>598556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A248AA-9C01-6345-8C03-67B2A43A3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4150" y="825500"/>
          <a:ext cx="2451554" cy="11700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12700</xdr:colOff>
      <xdr:row>8</xdr:row>
      <xdr:rowOff>228600</xdr:rowOff>
    </xdr:from>
    <xdr:to>
      <xdr:col>3</xdr:col>
      <xdr:colOff>1193800</xdr:colOff>
      <xdr:row>8</xdr:row>
      <xdr:rowOff>546099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546100" y="4610100"/>
          <a:ext cx="365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228600</xdr:rowOff>
    </xdr:from>
    <xdr:to>
      <xdr:col>3</xdr:col>
      <xdr:colOff>1143000</xdr:colOff>
      <xdr:row>10</xdr:row>
      <xdr:rowOff>546099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546100" y="5880100"/>
          <a:ext cx="36068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228600</xdr:rowOff>
    </xdr:from>
    <xdr:to>
      <xdr:col>3</xdr:col>
      <xdr:colOff>1155700</xdr:colOff>
      <xdr:row>12</xdr:row>
      <xdr:rowOff>546099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546100" y="7150100"/>
          <a:ext cx="36195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228600</xdr:rowOff>
    </xdr:from>
    <xdr:to>
      <xdr:col>3</xdr:col>
      <xdr:colOff>1079500</xdr:colOff>
      <xdr:row>14</xdr:row>
      <xdr:rowOff>546099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546100" y="8420100"/>
          <a:ext cx="3543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12700</xdr:colOff>
      <xdr:row>6</xdr:row>
      <xdr:rowOff>279400</xdr:rowOff>
    </xdr:from>
    <xdr:to>
      <xdr:col>7</xdr:col>
      <xdr:colOff>1270000</xdr:colOff>
      <xdr:row>6</xdr:row>
      <xdr:rowOff>596900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5499100" y="3390900"/>
          <a:ext cx="868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1168400</xdr:colOff>
      <xdr:row>8</xdr:row>
      <xdr:rowOff>228600</xdr:rowOff>
    </xdr:from>
    <xdr:to>
      <xdr:col>7</xdr:col>
      <xdr:colOff>1231900</xdr:colOff>
      <xdr:row>8</xdr:row>
      <xdr:rowOff>546100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/>
      </xdr:nvSpPr>
      <xdr:spPr>
        <a:xfrm>
          <a:off x="4178300" y="4610100"/>
          <a:ext cx="996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1155700</xdr:colOff>
      <xdr:row>10</xdr:row>
      <xdr:rowOff>228600</xdr:rowOff>
    </xdr:from>
    <xdr:to>
      <xdr:col>7</xdr:col>
      <xdr:colOff>1219200</xdr:colOff>
      <xdr:row>10</xdr:row>
      <xdr:rowOff>546100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/>
      </xdr:nvSpPr>
      <xdr:spPr>
        <a:xfrm>
          <a:off x="4165600" y="5880100"/>
          <a:ext cx="996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1130300</xdr:colOff>
      <xdr:row>12</xdr:row>
      <xdr:rowOff>228600</xdr:rowOff>
    </xdr:from>
    <xdr:to>
      <xdr:col>7</xdr:col>
      <xdr:colOff>1219200</xdr:colOff>
      <xdr:row>12</xdr:row>
      <xdr:rowOff>546100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 txBox="1"/>
      </xdr:nvSpPr>
      <xdr:spPr>
        <a:xfrm>
          <a:off x="4140200" y="7150100"/>
          <a:ext cx="999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1092200</xdr:colOff>
      <xdr:row>14</xdr:row>
      <xdr:rowOff>228600</xdr:rowOff>
    </xdr:from>
    <xdr:to>
      <xdr:col>7</xdr:col>
      <xdr:colOff>12700</xdr:colOff>
      <xdr:row>14</xdr:row>
      <xdr:rowOff>546100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/>
      </xdr:nvSpPr>
      <xdr:spPr>
        <a:xfrm>
          <a:off x="4102100" y="8420100"/>
          <a:ext cx="8826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1257300</xdr:colOff>
      <xdr:row>6</xdr:row>
      <xdr:rowOff>279400</xdr:rowOff>
    </xdr:from>
    <xdr:to>
      <xdr:col>9</xdr:col>
      <xdr:colOff>0</xdr:colOff>
      <xdr:row>6</xdr:row>
      <xdr:rowOff>596900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 txBox="1"/>
      </xdr:nvSpPr>
      <xdr:spPr>
        <a:xfrm>
          <a:off x="14173200" y="3390900"/>
          <a:ext cx="36957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8</xdr:row>
      <xdr:rowOff>228600</xdr:rowOff>
    </xdr:from>
    <xdr:to>
      <xdr:col>8</xdr:col>
      <xdr:colOff>2463800</xdr:colOff>
      <xdr:row>8</xdr:row>
      <xdr:rowOff>546100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14135100" y="4610100"/>
          <a:ext cx="372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10</xdr:row>
      <xdr:rowOff>228600</xdr:rowOff>
    </xdr:from>
    <xdr:to>
      <xdr:col>8</xdr:col>
      <xdr:colOff>2463800</xdr:colOff>
      <xdr:row>10</xdr:row>
      <xdr:rowOff>546100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 txBox="1"/>
      </xdr:nvSpPr>
      <xdr:spPr>
        <a:xfrm>
          <a:off x="14135100" y="5880100"/>
          <a:ext cx="372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1206500</xdr:colOff>
      <xdr:row>12</xdr:row>
      <xdr:rowOff>228600</xdr:rowOff>
    </xdr:from>
    <xdr:to>
      <xdr:col>8</xdr:col>
      <xdr:colOff>2463800</xdr:colOff>
      <xdr:row>12</xdr:row>
      <xdr:rowOff>546100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SpPr txBox="1"/>
      </xdr:nvSpPr>
      <xdr:spPr>
        <a:xfrm>
          <a:off x="14122400" y="7150100"/>
          <a:ext cx="373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2146754</xdr:colOff>
      <xdr:row>3</xdr:row>
      <xdr:rowOff>598556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C5CCC8-44D3-BE40-93A6-E4D829C7F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1554" cy="11700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2</xdr:col>
      <xdr:colOff>0</xdr:colOff>
      <xdr:row>8</xdr:row>
      <xdr:rowOff>215900</xdr:rowOff>
    </xdr:from>
    <xdr:to>
      <xdr:col>3</xdr:col>
      <xdr:colOff>1219200</xdr:colOff>
      <xdr:row>8</xdr:row>
      <xdr:rowOff>533399</xdr:rowOff>
    </xdr:to>
    <xdr:sp macro="" textlink="">
      <xdr:nvSpPr>
        <xdr:cNvPr id="8" name="TextBox 6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533400" y="4597400"/>
          <a:ext cx="3695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10</xdr:row>
      <xdr:rowOff>215900</xdr:rowOff>
    </xdr:from>
    <xdr:to>
      <xdr:col>3</xdr:col>
      <xdr:colOff>1219200</xdr:colOff>
      <xdr:row>10</xdr:row>
      <xdr:rowOff>533399</xdr:rowOff>
    </xdr:to>
    <xdr:sp macro="" textlink="">
      <xdr:nvSpPr>
        <xdr:cNvPr id="9" name="TextBox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533400" y="5867400"/>
          <a:ext cx="3695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12</xdr:row>
      <xdr:rowOff>215900</xdr:rowOff>
    </xdr:from>
    <xdr:to>
      <xdr:col>3</xdr:col>
      <xdr:colOff>1206500</xdr:colOff>
      <xdr:row>12</xdr:row>
      <xdr:rowOff>533399</xdr:rowOff>
    </xdr:to>
    <xdr:sp macro="" textlink="">
      <xdr:nvSpPr>
        <xdr:cNvPr id="10" name="TextBox 6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533400" y="7137400"/>
          <a:ext cx="368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2</xdr:col>
      <xdr:colOff>0</xdr:colOff>
      <xdr:row>14</xdr:row>
      <xdr:rowOff>215900</xdr:rowOff>
    </xdr:from>
    <xdr:to>
      <xdr:col>3</xdr:col>
      <xdr:colOff>1219200</xdr:colOff>
      <xdr:row>14</xdr:row>
      <xdr:rowOff>533399</xdr:rowOff>
    </xdr:to>
    <xdr:sp macro="" textlink="">
      <xdr:nvSpPr>
        <xdr:cNvPr id="11" name="Text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533400" y="8407400"/>
          <a:ext cx="3695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8</xdr:row>
      <xdr:rowOff>215900</xdr:rowOff>
    </xdr:from>
    <xdr:to>
      <xdr:col>7</xdr:col>
      <xdr:colOff>1257300</xdr:colOff>
      <xdr:row>8</xdr:row>
      <xdr:rowOff>533400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4216400" y="4597400"/>
          <a:ext cx="995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10</xdr:row>
      <xdr:rowOff>215900</xdr:rowOff>
    </xdr:from>
    <xdr:to>
      <xdr:col>7</xdr:col>
      <xdr:colOff>1257300</xdr:colOff>
      <xdr:row>10</xdr:row>
      <xdr:rowOff>533400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4216400" y="5867400"/>
          <a:ext cx="995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12</xdr:row>
      <xdr:rowOff>215900</xdr:rowOff>
    </xdr:from>
    <xdr:to>
      <xdr:col>7</xdr:col>
      <xdr:colOff>1282700</xdr:colOff>
      <xdr:row>12</xdr:row>
      <xdr:rowOff>533400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4216400" y="7137400"/>
          <a:ext cx="9982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1206500</xdr:colOff>
      <xdr:row>14</xdr:row>
      <xdr:rowOff>215900</xdr:rowOff>
    </xdr:from>
    <xdr:to>
      <xdr:col>7</xdr:col>
      <xdr:colOff>1219200</xdr:colOff>
      <xdr:row>14</xdr:row>
      <xdr:rowOff>533400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/>
      </xdr:nvSpPr>
      <xdr:spPr>
        <a:xfrm>
          <a:off x="4216400" y="8407400"/>
          <a:ext cx="9918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6</xdr:row>
      <xdr:rowOff>190500</xdr:rowOff>
    </xdr:from>
    <xdr:to>
      <xdr:col>8</xdr:col>
      <xdr:colOff>2463800</xdr:colOff>
      <xdr:row>6</xdr:row>
      <xdr:rowOff>508000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14135100" y="3302000"/>
          <a:ext cx="372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1244600</xdr:colOff>
      <xdr:row>8</xdr:row>
      <xdr:rowOff>215900</xdr:rowOff>
    </xdr:from>
    <xdr:to>
      <xdr:col>8</xdr:col>
      <xdr:colOff>2463800</xdr:colOff>
      <xdr:row>8</xdr:row>
      <xdr:rowOff>533400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/>
      </xdr:nvSpPr>
      <xdr:spPr>
        <a:xfrm>
          <a:off x="14160500" y="4597400"/>
          <a:ext cx="36957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1231900</xdr:colOff>
      <xdr:row>10</xdr:row>
      <xdr:rowOff>215900</xdr:rowOff>
    </xdr:from>
    <xdr:to>
      <xdr:col>9</xdr:col>
      <xdr:colOff>0</xdr:colOff>
      <xdr:row>10</xdr:row>
      <xdr:rowOff>533400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/>
      </xdr:nvSpPr>
      <xdr:spPr>
        <a:xfrm>
          <a:off x="14147800" y="5867400"/>
          <a:ext cx="372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1270000</xdr:colOff>
      <xdr:row>12</xdr:row>
      <xdr:rowOff>215900</xdr:rowOff>
    </xdr:from>
    <xdr:to>
      <xdr:col>8</xdr:col>
      <xdr:colOff>2463800</xdr:colOff>
      <xdr:row>12</xdr:row>
      <xdr:rowOff>533400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/>
      </xdr:nvSpPr>
      <xdr:spPr>
        <a:xfrm>
          <a:off x="14185900" y="7137400"/>
          <a:ext cx="367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1219200</xdr:colOff>
      <xdr:row>14</xdr:row>
      <xdr:rowOff>215900</xdr:rowOff>
    </xdr:from>
    <xdr:to>
      <xdr:col>9</xdr:col>
      <xdr:colOff>0</xdr:colOff>
      <xdr:row>14</xdr:row>
      <xdr:rowOff>533400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/>
      </xdr:nvSpPr>
      <xdr:spPr>
        <a:xfrm>
          <a:off x="14135100" y="8407400"/>
          <a:ext cx="373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2168250</xdr:colOff>
      <xdr:row>1</xdr:row>
      <xdr:rowOff>635000</xdr:rowOff>
    </xdr:from>
    <xdr:to>
      <xdr:col>8</xdr:col>
      <xdr:colOff>2143304</xdr:colOff>
      <xdr:row>3</xdr:row>
      <xdr:rowOff>598556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3F737F-BA49-AC4B-A6DE-621BA4A18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4150" y="825500"/>
          <a:ext cx="2451554" cy="1170056"/>
        </a:xfrm>
        <a:prstGeom prst="rect">
          <a:avLst/>
        </a:prstGeom>
      </xdr:spPr>
    </xdr:pic>
    <xdr:clientData/>
  </xdr:twoCellAnchor>
  <xdr:twoCellAnchor>
    <xdr:from>
      <xdr:col>7</xdr:col>
      <xdr:colOff>12700</xdr:colOff>
      <xdr:row>6</xdr:row>
      <xdr:rowOff>190500</xdr:rowOff>
    </xdr:from>
    <xdr:to>
      <xdr:col>7</xdr:col>
      <xdr:colOff>1219200</xdr:colOff>
      <xdr:row>6</xdr:row>
      <xdr:rowOff>508000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A3EE26B-AD06-AF4A-BE93-AD842DDC9AF3}"/>
            </a:ext>
          </a:extLst>
        </xdr:cNvPr>
        <xdr:cNvSpPr txBox="1"/>
      </xdr:nvSpPr>
      <xdr:spPr>
        <a:xfrm>
          <a:off x="12928600" y="3302000"/>
          <a:ext cx="1206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172743"/>
    <pageSetUpPr fitToPage="1"/>
  </sheetPr>
  <dimension ref="B1:I22"/>
  <sheetViews>
    <sheetView showGridLines="0" tabSelected="1" zoomScaleNormal="100" workbookViewId="0">
      <pane ySplit="5" topLeftCell="A6" activePane="bottomLeft" state="frozen"/>
      <selection pane="bottomLeft" activeCell="D3" sqref="D3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/>
    <row r="2" spans="2:9" ht="75" customHeight="1" thickTop="1" x14ac:dyDescent="0.15">
      <c r="C2" s="166" t="s">
        <v>0</v>
      </c>
      <c r="D2" s="167"/>
      <c r="E2" s="167"/>
      <c r="F2" s="167"/>
      <c r="G2" s="167"/>
      <c r="H2" s="167"/>
      <c r="I2" s="168"/>
    </row>
    <row r="3" spans="2:9" s="14" customFormat="1" ht="20" customHeight="1" x14ac:dyDescent="0.15">
      <c r="C3" s="15" t="s">
        <v>1</v>
      </c>
      <c r="D3" s="141">
        <v>2026</v>
      </c>
      <c r="E3" s="17" t="s">
        <v>2</v>
      </c>
      <c r="F3" s="16" t="s">
        <v>3</v>
      </c>
      <c r="G3" s="18" t="s">
        <v>4</v>
      </c>
      <c r="H3" s="19"/>
      <c r="I3" s="20"/>
    </row>
    <row r="4" spans="2:9" ht="75" customHeight="1" x14ac:dyDescent="0.65">
      <c r="C4" s="143">
        <f>CalendarYear</f>
        <v>2026</v>
      </c>
      <c r="D4" s="172" t="s">
        <v>5</v>
      </c>
      <c r="E4" s="172"/>
      <c r="F4" s="172"/>
      <c r="G4" s="172"/>
      <c r="H4" s="172"/>
      <c r="I4" s="142"/>
    </row>
    <row r="5" spans="2:9" s="2" customFormat="1" ht="35" customHeight="1" x14ac:dyDescent="0.15">
      <c r="B5" s="82"/>
      <c r="C5" s="11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3" customFormat="1" ht="25" customHeight="1" x14ac:dyDescent="0.2">
      <c r="B6" s="77"/>
      <c r="C6" s="126">
        <f t="array" ref="C6:I6">DaysAndWeeks+DATE(CalendarYear,1,1)-WEEKDAY(DATE(CalendarYear,1,1),(WeekStart="M")+1)+1</f>
        <v>46019</v>
      </c>
      <c r="D6" s="23">
        <v>46020</v>
      </c>
      <c r="E6" s="23">
        <v>46021</v>
      </c>
      <c r="F6" s="23">
        <v>46022</v>
      </c>
      <c r="G6" s="146">
        <v>46023</v>
      </c>
      <c r="H6" s="23">
        <v>46024</v>
      </c>
      <c r="I6" s="24">
        <v>46025</v>
      </c>
    </row>
    <row r="7" spans="2:9" s="6" customFormat="1" ht="75" customHeight="1" x14ac:dyDescent="0.15">
      <c r="B7" s="75"/>
      <c r="D7" s="124">
        <v>0.625</v>
      </c>
      <c r="E7" s="147"/>
      <c r="F7" s="8"/>
      <c r="H7" s="127">
        <v>0.625</v>
      </c>
      <c r="I7" s="7"/>
    </row>
    <row r="8" spans="2:9" s="33" customFormat="1" ht="25" customHeight="1" x14ac:dyDescent="0.2">
      <c r="B8" s="77"/>
      <c r="C8" s="153">
        <f t="array" ref="C8:I8">DaysAndWeeks+DATE(CalendarYear,1,1)-WEEKDAY(DATE(CalendarYear,1,1),(WeekStart="M")+1)+8</f>
        <v>46026</v>
      </c>
      <c r="D8" s="145">
        <v>46027</v>
      </c>
      <c r="E8" s="145">
        <v>46028</v>
      </c>
      <c r="F8" s="145">
        <v>46029</v>
      </c>
      <c r="G8" s="145">
        <v>46030</v>
      </c>
      <c r="H8" s="113">
        <v>46031</v>
      </c>
      <c r="I8" s="24">
        <v>46032</v>
      </c>
    </row>
    <row r="9" spans="2:9" s="6" customFormat="1" ht="75" customHeight="1" x14ac:dyDescent="0.15">
      <c r="B9" s="75"/>
      <c r="C9" s="124"/>
      <c r="D9" s="125">
        <v>0.625</v>
      </c>
      <c r="F9" s="10"/>
      <c r="G9" s="165"/>
      <c r="H9" s="165">
        <v>0.625</v>
      </c>
      <c r="I9" s="9"/>
    </row>
    <row r="10" spans="2:9" s="33" customFormat="1" ht="25" customHeight="1" x14ac:dyDescent="0.2">
      <c r="B10" s="77"/>
      <c r="C10" s="21">
        <f t="array" ref="C10:I10">DaysAndWeeks+DATE(CalendarYear,1,1)-WEEKDAY(DATE(CalendarYear,1,1),(WeekStart="M")+1)+15</f>
        <v>46033</v>
      </c>
      <c r="D10" s="22">
        <v>46034</v>
      </c>
      <c r="E10" s="22">
        <v>46035</v>
      </c>
      <c r="F10" s="22">
        <v>46036</v>
      </c>
      <c r="G10" s="25">
        <v>46037</v>
      </c>
      <c r="H10" s="26">
        <v>46038</v>
      </c>
      <c r="I10" s="24">
        <v>46039</v>
      </c>
    </row>
    <row r="11" spans="2:9" s="6" customFormat="1" ht="75" customHeight="1" x14ac:dyDescent="0.15">
      <c r="B11" s="75"/>
      <c r="C11" s="124"/>
      <c r="D11" s="125">
        <v>0.625</v>
      </c>
      <c r="E11" s="125"/>
      <c r="F11" s="10"/>
      <c r="H11" s="127">
        <v>0.625</v>
      </c>
      <c r="I11" s="7"/>
    </row>
    <row r="12" spans="2:9" s="33" customFormat="1" ht="25" customHeight="1" x14ac:dyDescent="0.2">
      <c r="B12" s="77"/>
      <c r="C12" s="21">
        <f t="array" ref="C12:I12">DaysAndWeeks+DATE(CalendarYear,1,1)-WEEKDAY(DATE(CalendarYear,1,1),(WeekStart="M")+1)+22</f>
        <v>46040</v>
      </c>
      <c r="D12" s="22">
        <v>46041</v>
      </c>
      <c r="E12" s="22">
        <v>46042</v>
      </c>
      <c r="F12" s="22">
        <v>46043</v>
      </c>
      <c r="G12" s="22">
        <v>46044</v>
      </c>
      <c r="H12" s="23">
        <v>46045</v>
      </c>
      <c r="I12" s="24">
        <v>46046</v>
      </c>
    </row>
    <row r="13" spans="2:9" s="6" customFormat="1" ht="75" customHeight="1" x14ac:dyDescent="0.15">
      <c r="B13" s="75"/>
      <c r="C13" s="124"/>
      <c r="D13" s="124">
        <v>0.625</v>
      </c>
      <c r="E13" s="125"/>
      <c r="F13" s="10"/>
      <c r="H13" s="127">
        <v>0.625</v>
      </c>
      <c r="I13" s="9"/>
    </row>
    <row r="14" spans="2:9" s="33" customFormat="1" ht="25" customHeight="1" x14ac:dyDescent="0.2">
      <c r="B14" s="77"/>
      <c r="C14" s="21">
        <f t="array" ref="C14:I14">DaysAndWeeks+DATE(CalendarYear,1,1)-WEEKDAY(DATE(CalendarYear,1,1),(WeekStart="M")+1)+29</f>
        <v>46047</v>
      </c>
      <c r="D14" s="22">
        <v>46048</v>
      </c>
      <c r="E14" s="22">
        <v>46049</v>
      </c>
      <c r="F14" s="27">
        <v>46050</v>
      </c>
      <c r="G14" s="27">
        <v>46051</v>
      </c>
      <c r="H14" s="27">
        <v>46052</v>
      </c>
      <c r="I14" s="28">
        <v>46053</v>
      </c>
    </row>
    <row r="15" spans="2:9" s="6" customFormat="1" ht="75" customHeight="1" x14ac:dyDescent="0.15">
      <c r="B15" s="75"/>
      <c r="C15" s="124"/>
      <c r="D15" s="125">
        <v>0.625</v>
      </c>
      <c r="E15" s="125"/>
      <c r="F15" s="3"/>
      <c r="G15" s="148"/>
      <c r="H15" s="149"/>
      <c r="I15" s="150"/>
    </row>
    <row r="16" spans="2:9" s="33" customFormat="1" ht="25" customHeight="1" x14ac:dyDescent="0.2">
      <c r="B16" s="77"/>
      <c r="C16" s="151">
        <f t="array" ref="C16:I16">DaysAndWeeks+DATE(CalendarYear,1,1)-WEEKDAY(DATE(CalendarYear,1,1),(WeekStart="M")+1)+36</f>
        <v>46054</v>
      </c>
      <c r="D16" s="27">
        <v>46055</v>
      </c>
      <c r="E16" s="27">
        <v>46056</v>
      </c>
      <c r="F16" s="27">
        <v>46057</v>
      </c>
      <c r="G16" s="27">
        <v>46058</v>
      </c>
      <c r="H16" s="27">
        <v>46059</v>
      </c>
      <c r="I16" s="28">
        <v>46060</v>
      </c>
    </row>
    <row r="17" spans="2:9" s="6" customFormat="1" ht="75" customHeight="1" x14ac:dyDescent="0.2">
      <c r="B17" s="75"/>
      <c r="C17" s="152"/>
      <c r="D17" s="4"/>
      <c r="E17" s="4"/>
      <c r="F17" s="4"/>
      <c r="G17" s="4"/>
      <c r="H17" s="4"/>
      <c r="I17" s="5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  <row r="22" spans="2:9" ht="15" customHeight="1" x14ac:dyDescent="0.15">
      <c r="C22" s="6"/>
    </row>
  </sheetData>
  <dataConsolidate/>
  <mergeCells count="3">
    <mergeCell ref="C2:I2"/>
    <mergeCell ref="C18:I18"/>
    <mergeCell ref="D4:H4"/>
  </mergeCells>
  <conditionalFormatting sqref="C6:H6">
    <cfRule type="expression" dxfId="44" priority="6">
      <formula>DAY(C6)&gt;8</formula>
    </cfRule>
  </conditionalFormatting>
  <conditionalFormatting sqref="C8:H8">
    <cfRule type="expression" dxfId="43" priority="2">
      <formula>DAY(C8)&gt;8</formula>
    </cfRule>
  </conditionalFormatting>
  <conditionalFormatting sqref="C14:I14 C16:I16 D17:I17 C18">
    <cfRule type="expression" dxfId="42" priority="4">
      <formula>AND(DAY(C14)&gt;=1,DAY(C14)&lt;=15)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F3" xr:uid="{00000000-0002-0000-0000-000000000000}">
      <formula1>"M,S"</formula1>
    </dataValidation>
  </dataValidations>
  <hyperlinks>
    <hyperlink ref="G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scale="52" fitToHeight="0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F15" sqref="F15"/>
    </sheetView>
  </sheetViews>
  <sheetFormatPr baseColWidth="10" defaultColWidth="8.625" defaultRowHeight="17" x14ac:dyDescent="0.15"/>
  <cols>
    <col min="1" max="2" width="2.625" style="33" customWidth="1"/>
    <col min="3" max="9" width="24.375" style="33" customWidth="1"/>
    <col min="10" max="16384" width="8.625" style="33"/>
  </cols>
  <sheetData>
    <row r="1" spans="2:9" ht="15" customHeight="1" thickBot="1" x14ac:dyDescent="0.2">
      <c r="C1" s="112"/>
      <c r="D1" s="112"/>
      <c r="E1" s="112"/>
      <c r="F1" s="112"/>
      <c r="G1" s="112"/>
      <c r="H1" s="112"/>
      <c r="I1" s="112"/>
    </row>
    <row r="2" spans="2:9" ht="75" customHeight="1" thickTop="1" x14ac:dyDescent="0.15">
      <c r="B2" s="77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2">
      <c r="B3" s="77"/>
      <c r="C3" s="101"/>
      <c r="D3" s="102"/>
      <c r="E3" s="102"/>
      <c r="F3" s="103"/>
      <c r="G3" s="18" t="s">
        <v>31</v>
      </c>
      <c r="H3" s="18" t="s">
        <v>32</v>
      </c>
      <c r="I3" s="109"/>
    </row>
    <row r="4" spans="2:9" ht="75" customHeight="1" x14ac:dyDescent="0.65">
      <c r="B4" s="77"/>
      <c r="C4" s="143">
        <f>CalendarYear</f>
        <v>2026</v>
      </c>
      <c r="D4" s="178" t="s">
        <v>33</v>
      </c>
      <c r="E4" s="178"/>
      <c r="F4" s="178"/>
      <c r="G4" s="178"/>
      <c r="H4" s="178"/>
      <c r="I4" s="142"/>
    </row>
    <row r="5" spans="2:9" ht="35" customHeight="1" x14ac:dyDescent="0.15">
      <c r="B5" s="77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ht="25" customHeight="1" x14ac:dyDescent="0.2">
      <c r="B6" s="77"/>
      <c r="C6" s="119">
        <f t="array" ref="C6:I6">DaysAndWeeks+DATE(CalendarYear,10,1)-WEEKDAY(DATE(CalendarYear,10,1),(WeekStart="M")+1)+1</f>
        <v>46292</v>
      </c>
      <c r="D6" s="113">
        <v>46293</v>
      </c>
      <c r="E6" s="113">
        <v>46294</v>
      </c>
      <c r="F6" s="113">
        <v>46295</v>
      </c>
      <c r="G6" s="113">
        <v>46296</v>
      </c>
      <c r="H6" s="113">
        <v>46297</v>
      </c>
      <c r="I6" s="69">
        <v>46298</v>
      </c>
    </row>
    <row r="7" spans="2:9" s="67" customFormat="1" ht="75" customHeight="1" x14ac:dyDescent="0.15">
      <c r="B7" s="78"/>
      <c r="C7" s="164"/>
      <c r="D7" s="128">
        <v>0.625</v>
      </c>
      <c r="E7" s="135"/>
      <c r="F7" s="62"/>
      <c r="G7" s="128"/>
      <c r="H7" s="128">
        <v>0.625</v>
      </c>
      <c r="I7" s="70"/>
    </row>
    <row r="8" spans="2:9" ht="25" customHeight="1" x14ac:dyDescent="0.2">
      <c r="B8" s="77"/>
      <c r="C8" s="37">
        <f t="array" ref="C8:I8">DaysAndWeeks+DATE(CalendarYear,10,1)-WEEKDAY(DATE(CalendarYear,10,1),(WeekStart="M")+1)+8</f>
        <v>46299</v>
      </c>
      <c r="D8" s="34">
        <v>46300</v>
      </c>
      <c r="E8" s="34">
        <v>46301</v>
      </c>
      <c r="F8" s="34">
        <v>46302</v>
      </c>
      <c r="G8" s="34">
        <v>46303</v>
      </c>
      <c r="H8" s="34">
        <v>46304</v>
      </c>
      <c r="I8" s="69">
        <v>46305</v>
      </c>
    </row>
    <row r="9" spans="2:9" s="67" customFormat="1" ht="75" customHeight="1" x14ac:dyDescent="0.15">
      <c r="B9" s="78"/>
      <c r="C9" s="164"/>
      <c r="D9" s="128">
        <v>0.625</v>
      </c>
      <c r="E9" s="135"/>
      <c r="F9" s="138"/>
      <c r="G9" s="128"/>
      <c r="H9" s="128">
        <v>0.625</v>
      </c>
      <c r="I9" s="70"/>
    </row>
    <row r="10" spans="2:9" ht="25" customHeight="1" x14ac:dyDescent="0.2">
      <c r="B10" s="77"/>
      <c r="C10" s="37">
        <f t="array" ref="C10:I10">DaysAndWeeks+DATE(CalendarYear,10,1)-WEEKDAY(DATE(CalendarYear,10,1),(WeekStart="M")+1)+15</f>
        <v>46306</v>
      </c>
      <c r="D10" s="34">
        <v>46307</v>
      </c>
      <c r="E10" s="34">
        <v>46308</v>
      </c>
      <c r="F10" s="34">
        <v>46309</v>
      </c>
      <c r="G10" s="34">
        <v>46310</v>
      </c>
      <c r="H10" s="34">
        <v>46311</v>
      </c>
      <c r="I10" s="69">
        <v>46312</v>
      </c>
    </row>
    <row r="11" spans="2:9" s="67" customFormat="1" ht="75" customHeight="1" x14ac:dyDescent="0.15">
      <c r="B11" s="78"/>
      <c r="C11" s="164"/>
      <c r="D11" s="128">
        <v>0.625</v>
      </c>
      <c r="E11" s="135"/>
      <c r="F11" s="138"/>
      <c r="G11" s="128"/>
      <c r="H11" s="128">
        <v>0.625</v>
      </c>
      <c r="I11" s="70"/>
    </row>
    <row r="12" spans="2:9" ht="25" customHeight="1" x14ac:dyDescent="0.2">
      <c r="B12" s="77"/>
      <c r="C12" s="37">
        <f t="array" ref="C12:I12">DaysAndWeeks+DATE(CalendarYear,10,1)-WEEKDAY(DATE(CalendarYear,10,1),(WeekStart="M")+1)+22</f>
        <v>46313</v>
      </c>
      <c r="D12" s="34">
        <v>46314</v>
      </c>
      <c r="E12" s="34">
        <v>46315</v>
      </c>
      <c r="F12" s="34">
        <v>46316</v>
      </c>
      <c r="G12" s="34">
        <v>46317</v>
      </c>
      <c r="H12" s="34">
        <v>46318</v>
      </c>
      <c r="I12" s="69">
        <v>46319</v>
      </c>
    </row>
    <row r="13" spans="2:9" s="67" customFormat="1" ht="75" customHeight="1" x14ac:dyDescent="0.15">
      <c r="B13" s="78"/>
      <c r="C13" s="164"/>
      <c r="D13" s="128">
        <v>0.625</v>
      </c>
      <c r="E13" s="135"/>
      <c r="F13" s="138"/>
      <c r="G13" s="128"/>
      <c r="H13" s="128">
        <v>0.625</v>
      </c>
      <c r="I13" s="70"/>
    </row>
    <row r="14" spans="2:9" ht="25" customHeight="1" x14ac:dyDescent="0.2">
      <c r="B14" s="77"/>
      <c r="C14" s="37">
        <f t="array" ref="C14:I14">DaysAndWeeks+DATE(CalendarYear,10,1)-WEEKDAY(DATE(CalendarYear,10,1),(WeekStart="M")+1)+29</f>
        <v>46320</v>
      </c>
      <c r="D14" s="34">
        <v>46321</v>
      </c>
      <c r="E14" s="34">
        <v>46322</v>
      </c>
      <c r="F14" s="36">
        <v>46323</v>
      </c>
      <c r="G14" s="36">
        <v>46324</v>
      </c>
      <c r="H14" s="36">
        <v>46325</v>
      </c>
      <c r="I14" s="71">
        <v>46326</v>
      </c>
    </row>
    <row r="15" spans="2:9" s="110" customFormat="1" ht="75" customHeight="1" x14ac:dyDescent="0.15">
      <c r="B15" s="111"/>
      <c r="C15" s="164"/>
      <c r="D15" s="164">
        <v>0.625</v>
      </c>
      <c r="E15" s="135"/>
      <c r="F15" s="160"/>
      <c r="G15" s="136"/>
      <c r="H15" s="161"/>
      <c r="I15" s="162"/>
    </row>
    <row r="16" spans="2:9" ht="25" customHeight="1" x14ac:dyDescent="0.2">
      <c r="B16" s="77"/>
      <c r="C16" s="43">
        <f t="array" ref="C16:I16">DaysAndWeeks+DATE(CalendarYear,10,1)-WEEKDAY(DATE(CalendarYear,10,1),(WeekStart="M")+1)+36</f>
        <v>46327</v>
      </c>
      <c r="D16" s="36">
        <v>46328</v>
      </c>
      <c r="E16" s="36">
        <v>46329</v>
      </c>
      <c r="F16" s="36">
        <v>46330</v>
      </c>
      <c r="G16" s="36">
        <v>46331</v>
      </c>
      <c r="H16" s="36">
        <v>46332</v>
      </c>
      <c r="I16" s="36">
        <v>46333</v>
      </c>
    </row>
    <row r="17" spans="2:9" s="67" customFormat="1" ht="75" customHeight="1" x14ac:dyDescent="0.15">
      <c r="B17" s="78"/>
      <c r="C17" s="163"/>
      <c r="D17" s="66"/>
      <c r="E17" s="66"/>
      <c r="F17" s="66"/>
      <c r="G17" s="66"/>
      <c r="H17" s="66"/>
      <c r="I17" s="66"/>
    </row>
    <row r="18" spans="2:9" s="1" customFormat="1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8" priority="1">
      <formula>AND(DAY(C18)&gt;=1,DAY(C18)&lt;=15)</formula>
    </cfRule>
  </conditionalFormatting>
  <conditionalFormatting sqref="C6:H6">
    <cfRule type="expression" dxfId="7" priority="3">
      <formula>DAY(C6)&gt;8</formula>
    </cfRule>
  </conditionalFormatting>
  <conditionalFormatting sqref="C14:I14 E15:I15 C16:I17">
    <cfRule type="expression" dxfId="6" priority="2">
      <formula>AND(DAY(C14)&gt;=1,DAY(C14)&lt;=15)</formula>
    </cfRule>
  </conditionalFormatting>
  <hyperlinks>
    <hyperlink ref="H3" location="NOVEMBER!A1" tooltip="Navigation link to the next month" display="JULY -&gt;" xr:uid="{00000000-0004-0000-0900-000000000000}"/>
    <hyperlink ref="G3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J4" sqref="J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3">
      <c r="B3" s="76"/>
      <c r="C3" s="59"/>
      <c r="D3" s="60"/>
      <c r="E3" s="60"/>
      <c r="F3" s="61"/>
      <c r="G3" s="18" t="s">
        <v>34</v>
      </c>
      <c r="H3" s="18" t="s">
        <v>35</v>
      </c>
      <c r="I3" s="80"/>
    </row>
    <row r="4" spans="2:9" ht="75" customHeight="1" x14ac:dyDescent="0.65">
      <c r="B4" s="76"/>
      <c r="C4" s="143">
        <f>CalendarYear</f>
        <v>2026</v>
      </c>
      <c r="D4" s="179" t="s">
        <v>36</v>
      </c>
      <c r="E4" s="179"/>
      <c r="F4" s="179"/>
      <c r="G4" s="179"/>
      <c r="H4" s="179"/>
      <c r="I4" s="142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3" customFormat="1" ht="25" customHeight="1" x14ac:dyDescent="0.2">
      <c r="B6" s="77"/>
      <c r="C6" s="43">
        <f t="array" ref="C6:I6">DaysAndWeeks+DATE(CalendarYear,11,1)-WEEKDAY(DATE(CalendarYear,11,1),(WeekStart="M")+1)+1</f>
        <v>46327</v>
      </c>
      <c r="D6" s="36">
        <v>46328</v>
      </c>
      <c r="E6" s="36">
        <v>46329</v>
      </c>
      <c r="F6" s="34">
        <v>46330</v>
      </c>
      <c r="G6" s="34">
        <v>46331</v>
      </c>
      <c r="H6" s="34">
        <v>46332</v>
      </c>
      <c r="I6" s="69">
        <v>46333</v>
      </c>
    </row>
    <row r="7" spans="2:9" s="67" customFormat="1" ht="75" customHeight="1" x14ac:dyDescent="0.15">
      <c r="B7" s="78"/>
      <c r="C7" s="68"/>
      <c r="D7" s="66"/>
      <c r="E7" s="154"/>
      <c r="F7" s="138"/>
      <c r="H7" s="128">
        <v>0.625</v>
      </c>
      <c r="I7" s="70"/>
    </row>
    <row r="8" spans="2:9" s="33" customFormat="1" ht="25" customHeight="1" x14ac:dyDescent="0.2">
      <c r="B8" s="77"/>
      <c r="C8" s="37">
        <f t="array" ref="C8:I8">DaysAndWeeks+DATE(CalendarYear,11,1)-WEEKDAY(DATE(CalendarYear,11,1),(WeekStart="M")+1)+8</f>
        <v>46334</v>
      </c>
      <c r="D8" s="34">
        <v>46335</v>
      </c>
      <c r="E8" s="113">
        <v>46336</v>
      </c>
      <c r="F8" s="34">
        <v>46337</v>
      </c>
      <c r="G8" s="34">
        <v>46338</v>
      </c>
      <c r="H8" s="34">
        <v>46339</v>
      </c>
      <c r="I8" s="69">
        <v>46340</v>
      </c>
    </row>
    <row r="9" spans="2:9" s="67" customFormat="1" ht="75" customHeight="1" x14ac:dyDescent="0.15">
      <c r="B9" s="78"/>
      <c r="D9" s="164">
        <v>0.625</v>
      </c>
      <c r="E9" s="135"/>
      <c r="F9" s="138"/>
      <c r="H9" s="128">
        <v>0.625</v>
      </c>
      <c r="I9" s="70"/>
    </row>
    <row r="10" spans="2:9" s="33" customFormat="1" ht="25" customHeight="1" x14ac:dyDescent="0.2">
      <c r="B10" s="77"/>
      <c r="C10" s="37">
        <f t="array" ref="C10:I10">DaysAndWeeks+DATE(CalendarYear,11,1)-WEEKDAY(DATE(CalendarYear,11,1),(WeekStart="M")+1)+15</f>
        <v>46341</v>
      </c>
      <c r="D10" s="34">
        <v>46342</v>
      </c>
      <c r="E10" s="113">
        <v>46343</v>
      </c>
      <c r="F10" s="34">
        <v>46344</v>
      </c>
      <c r="G10" s="34">
        <v>46345</v>
      </c>
      <c r="H10" s="34">
        <v>46346</v>
      </c>
      <c r="I10" s="69">
        <v>46347</v>
      </c>
    </row>
    <row r="11" spans="2:9" s="67" customFormat="1" ht="75" customHeight="1" x14ac:dyDescent="0.15">
      <c r="B11" s="78"/>
      <c r="D11" s="164">
        <v>0.625</v>
      </c>
      <c r="E11" s="135"/>
      <c r="F11" s="138"/>
      <c r="H11" s="128">
        <v>0.625</v>
      </c>
      <c r="I11" s="70"/>
    </row>
    <row r="12" spans="2:9" s="33" customFormat="1" ht="25" customHeight="1" x14ac:dyDescent="0.2">
      <c r="B12" s="77"/>
      <c r="C12" s="37">
        <f t="array" ref="C12:I12">DaysAndWeeks+DATE(CalendarYear,11,1)-WEEKDAY(DATE(CalendarYear,11,1),(WeekStart="M")+1)+22</f>
        <v>46348</v>
      </c>
      <c r="D12" s="34">
        <v>46349</v>
      </c>
      <c r="E12" s="113">
        <v>46350</v>
      </c>
      <c r="F12" s="34">
        <v>46351</v>
      </c>
      <c r="G12" s="34">
        <v>46352</v>
      </c>
      <c r="H12" s="34">
        <v>46353</v>
      </c>
      <c r="I12" s="69">
        <v>46354</v>
      </c>
    </row>
    <row r="13" spans="2:9" s="67" customFormat="1" ht="75" customHeight="1" x14ac:dyDescent="0.15">
      <c r="B13" s="78"/>
      <c r="D13" s="164">
        <v>0.625</v>
      </c>
      <c r="E13" s="135"/>
      <c r="F13" s="138"/>
      <c r="H13" s="128">
        <v>0.625</v>
      </c>
      <c r="I13" s="70"/>
    </row>
    <row r="14" spans="2:9" s="33" customFormat="1" ht="25" customHeight="1" x14ac:dyDescent="0.2">
      <c r="B14" s="77"/>
      <c r="C14" s="37">
        <f t="array" ref="C14:I14">DaysAndWeeks+DATE(CalendarYear,11,1)-WEEKDAY(DATE(CalendarYear,11,1),(WeekStart="M")+1)+29</f>
        <v>46355</v>
      </c>
      <c r="D14" s="34">
        <v>46356</v>
      </c>
      <c r="E14" s="113">
        <v>46357</v>
      </c>
      <c r="F14" s="34">
        <v>46358</v>
      </c>
      <c r="G14" s="113">
        <v>46359</v>
      </c>
      <c r="H14" s="36">
        <v>46360</v>
      </c>
      <c r="I14" s="71">
        <v>46361</v>
      </c>
    </row>
    <row r="15" spans="2:9" s="67" customFormat="1" ht="75" customHeight="1" x14ac:dyDescent="0.15">
      <c r="B15" s="78"/>
      <c r="D15" s="164">
        <v>0.625</v>
      </c>
      <c r="E15" s="135"/>
      <c r="F15" s="62"/>
      <c r="G15" s="128"/>
      <c r="H15" s="66"/>
      <c r="I15" s="72"/>
    </row>
    <row r="16" spans="2:9" s="33" customFormat="1" ht="25" customHeight="1" x14ac:dyDescent="0.2">
      <c r="B16" s="77"/>
      <c r="C16" s="65">
        <f t="array" ref="C16:I16">DaysAndWeeks+DATE(CalendarYear,11,1)-WEEKDAY(DATE(CalendarYear,11,1),(WeekStart="M")+1)+36</f>
        <v>46362</v>
      </c>
      <c r="D16" s="36">
        <v>46363</v>
      </c>
      <c r="E16" s="36">
        <v>46364</v>
      </c>
      <c r="F16" s="36">
        <v>46365</v>
      </c>
      <c r="G16" s="36">
        <v>46366</v>
      </c>
      <c r="H16" s="36">
        <v>46367</v>
      </c>
      <c r="I16" s="71">
        <v>46368</v>
      </c>
    </row>
    <row r="17" spans="2:9" s="67" customFormat="1" ht="75" customHeight="1" x14ac:dyDescent="0.15">
      <c r="B17" s="78"/>
      <c r="C17" s="105"/>
      <c r="D17" s="66"/>
      <c r="E17" s="66"/>
      <c r="F17" s="66"/>
      <c r="G17" s="66"/>
      <c r="H17" s="66"/>
      <c r="I17" s="72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5" priority="1">
      <formula>AND(DAY(C18)&gt;=1,DAY(C18)&lt;=15)</formula>
    </cfRule>
  </conditionalFormatting>
  <conditionalFormatting sqref="C6:H6">
    <cfRule type="expression" dxfId="4" priority="3">
      <formula>DAY(C6)&gt;8</formula>
    </cfRule>
  </conditionalFormatting>
  <conditionalFormatting sqref="C14:I14 D15:F15 H15:I15 C16:I17">
    <cfRule type="expression" dxfId="3" priority="2">
      <formula>AND(DAY(C14)&gt;=1,DAY(C14)&lt;=15)</formula>
    </cfRule>
  </conditionalFormatting>
  <hyperlinks>
    <hyperlink ref="H3" location="DECEMBER!A1" tooltip="Navigation link to the next month" display="DECEMBER -&gt;" xr:uid="{00000000-0004-0000-0A00-000000000000}"/>
    <hyperlink ref="G3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E17" sqref="E17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3">
      <c r="B3" s="76"/>
      <c r="C3" s="59"/>
      <c r="D3" s="60"/>
      <c r="E3" s="60"/>
      <c r="F3" s="61"/>
      <c r="G3" s="18" t="s">
        <v>37</v>
      </c>
      <c r="H3" s="18" t="s">
        <v>38</v>
      </c>
      <c r="I3" s="80"/>
    </row>
    <row r="4" spans="2:9" ht="75" customHeight="1" x14ac:dyDescent="0.65">
      <c r="B4" s="76"/>
      <c r="C4" s="143">
        <f>CalendarYear</f>
        <v>2026</v>
      </c>
      <c r="D4" s="179" t="s">
        <v>39</v>
      </c>
      <c r="E4" s="179"/>
      <c r="F4" s="179"/>
      <c r="G4" s="179"/>
      <c r="H4" s="179"/>
      <c r="I4" s="142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3" customFormat="1" ht="25" customHeight="1" x14ac:dyDescent="0.2">
      <c r="B6" s="77"/>
      <c r="C6" s="43">
        <f t="array" ref="C6:I6">DaysAndWeeks+DATE(CalendarYear,12,1)-WEEKDAY(DATE(CalendarYear,12,1),(WeekStart="M")+1)+1</f>
        <v>46355</v>
      </c>
      <c r="D6" s="36">
        <v>46356</v>
      </c>
      <c r="E6" s="36">
        <v>46357</v>
      </c>
      <c r="F6" s="36">
        <v>46358</v>
      </c>
      <c r="G6" s="36">
        <v>46359</v>
      </c>
      <c r="H6" s="34">
        <v>46360</v>
      </c>
      <c r="I6" s="69">
        <v>46361</v>
      </c>
    </row>
    <row r="7" spans="2:9" s="67" customFormat="1" ht="75" customHeight="1" x14ac:dyDescent="0.15">
      <c r="B7" s="78"/>
      <c r="C7" s="68"/>
      <c r="D7" s="66"/>
      <c r="E7" s="66"/>
      <c r="F7" s="66"/>
      <c r="G7" s="154"/>
      <c r="H7" s="128">
        <v>0.625</v>
      </c>
      <c r="I7" s="70"/>
    </row>
    <row r="8" spans="2:9" s="33" customFormat="1" ht="25" customHeight="1" x14ac:dyDescent="0.2">
      <c r="B8" s="77"/>
      <c r="C8" s="37">
        <f t="array" ref="C8:I8">DaysAndWeeks+DATE(CalendarYear,12,1)-WEEKDAY(DATE(CalendarYear,12,1),(WeekStart="M")+1)+8</f>
        <v>46362</v>
      </c>
      <c r="D8" s="34">
        <v>46363</v>
      </c>
      <c r="E8" s="37">
        <v>46364</v>
      </c>
      <c r="F8" s="34">
        <v>46365</v>
      </c>
      <c r="G8" s="34">
        <v>46366</v>
      </c>
      <c r="H8" s="34">
        <v>46367</v>
      </c>
      <c r="I8" s="69">
        <v>46368</v>
      </c>
    </row>
    <row r="9" spans="2:9" s="67" customFormat="1" ht="75" customHeight="1" x14ac:dyDescent="0.15">
      <c r="B9" s="78"/>
      <c r="C9" s="164"/>
      <c r="D9" s="128">
        <v>0.625</v>
      </c>
      <c r="E9" s="135"/>
      <c r="F9" s="138"/>
      <c r="G9" s="128"/>
      <c r="H9" s="128">
        <v>0.625</v>
      </c>
      <c r="I9" s="70"/>
    </row>
    <row r="10" spans="2:9" s="33" customFormat="1" ht="25" customHeight="1" x14ac:dyDescent="0.2">
      <c r="B10" s="77"/>
      <c r="C10" s="37">
        <f t="array" ref="C10:I10">DaysAndWeeks+DATE(CalendarYear,12,1)-WEEKDAY(DATE(CalendarYear,12,1),(WeekStart="M")+1)+15</f>
        <v>46369</v>
      </c>
      <c r="D10" s="34">
        <v>46370</v>
      </c>
      <c r="E10" s="34">
        <v>46371</v>
      </c>
      <c r="F10" s="34">
        <v>46372</v>
      </c>
      <c r="G10" s="34">
        <v>46373</v>
      </c>
      <c r="H10" s="34">
        <v>46374</v>
      </c>
      <c r="I10" s="69">
        <v>46375</v>
      </c>
    </row>
    <row r="11" spans="2:9" s="67" customFormat="1" ht="75" customHeight="1" x14ac:dyDescent="0.15">
      <c r="B11" s="78"/>
      <c r="C11" s="164"/>
      <c r="D11" s="128">
        <v>0.625</v>
      </c>
      <c r="E11" s="135"/>
      <c r="F11" s="138"/>
      <c r="G11" s="128"/>
      <c r="H11" s="128">
        <v>0.625</v>
      </c>
      <c r="I11" s="70"/>
    </row>
    <row r="12" spans="2:9" s="33" customFormat="1" ht="25" customHeight="1" x14ac:dyDescent="0.2">
      <c r="B12" s="77"/>
      <c r="C12" s="37">
        <f t="array" ref="C12:I12">DaysAndWeeks+DATE(CalendarYear,12,1)-WEEKDAY(DATE(CalendarYear,12,1),(WeekStart="M")+1)+22</f>
        <v>46376</v>
      </c>
      <c r="D12" s="34">
        <v>46377</v>
      </c>
      <c r="E12" s="34">
        <v>46378</v>
      </c>
      <c r="F12" s="34">
        <v>46379</v>
      </c>
      <c r="G12" s="34">
        <v>46380</v>
      </c>
      <c r="H12" s="34">
        <v>46381</v>
      </c>
      <c r="I12" s="69">
        <v>46382</v>
      </c>
    </row>
    <row r="13" spans="2:9" s="67" customFormat="1" ht="75" customHeight="1" x14ac:dyDescent="0.15">
      <c r="B13" s="78"/>
      <c r="C13" s="164"/>
      <c r="D13" s="128">
        <v>0.625</v>
      </c>
      <c r="E13" s="135"/>
      <c r="F13" s="138"/>
      <c r="G13" s="128"/>
      <c r="H13" s="128">
        <v>0.625</v>
      </c>
      <c r="I13" s="70"/>
    </row>
    <row r="14" spans="2:9" s="33" customFormat="1" ht="25" customHeight="1" x14ac:dyDescent="0.2">
      <c r="B14" s="77"/>
      <c r="C14" s="37">
        <f t="array" ref="C14:I14">DaysAndWeeks+DATE(CalendarYear,12,1)-WEEKDAY(DATE(CalendarYear,12,1),(WeekStart="M")+1)+29</f>
        <v>46383</v>
      </c>
      <c r="D14" s="34">
        <v>46384</v>
      </c>
      <c r="E14" s="34">
        <v>46385</v>
      </c>
      <c r="F14" s="34">
        <v>46386</v>
      </c>
      <c r="G14" s="34">
        <v>46387</v>
      </c>
      <c r="H14" s="34">
        <v>46388</v>
      </c>
      <c r="I14" s="69">
        <v>46389</v>
      </c>
    </row>
    <row r="15" spans="2:9" s="67" customFormat="1" ht="75" customHeight="1" x14ac:dyDescent="0.15">
      <c r="B15" s="78"/>
      <c r="C15" s="164"/>
      <c r="D15" s="128">
        <v>0.625</v>
      </c>
      <c r="E15" s="135"/>
      <c r="F15" s="138"/>
      <c r="G15" s="128"/>
      <c r="H15" s="128">
        <v>0.625</v>
      </c>
      <c r="I15" s="70"/>
    </row>
    <row r="16" spans="2:9" s="33" customFormat="1" ht="25" customHeight="1" x14ac:dyDescent="0.2">
      <c r="B16" s="77"/>
      <c r="C16" s="119">
        <f t="array" ref="C16:I16">DaysAndWeeks+DATE(CalendarYear,12,1)-WEEKDAY(DATE(CalendarYear,12,1),(WeekStart="M")+1)+36</f>
        <v>46390</v>
      </c>
      <c r="D16" s="36">
        <v>46391</v>
      </c>
      <c r="E16" s="65">
        <v>46392</v>
      </c>
      <c r="F16" s="36">
        <v>46393</v>
      </c>
      <c r="G16" s="36">
        <v>46394</v>
      </c>
      <c r="H16" s="65">
        <v>46395</v>
      </c>
      <c r="I16" s="71">
        <v>46396</v>
      </c>
    </row>
    <row r="17" spans="2:9" s="67" customFormat="1" ht="75" customHeight="1" x14ac:dyDescent="0.15">
      <c r="B17" s="78"/>
      <c r="C17" s="164"/>
      <c r="D17" s="66"/>
      <c r="E17" s="105"/>
      <c r="F17" s="66"/>
      <c r="G17" s="66"/>
      <c r="H17" s="105"/>
      <c r="I17" s="72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" priority="1">
      <formula>AND(DAY(C18)&gt;=1,DAY(C18)&lt;=15)</formula>
    </cfRule>
  </conditionalFormatting>
  <conditionalFormatting sqref="C6:H6">
    <cfRule type="expression" dxfId="1" priority="3">
      <formula>DAY(C6)&gt;8</formula>
    </cfRule>
  </conditionalFormatting>
  <conditionalFormatting sqref="C14:I14 E15:F15 I15 C16:I16 D17:I17">
    <cfRule type="expression" dxfId="0" priority="2">
      <formula>AND(DAY(C14)&gt;=1,DAY(C14)&lt;=15)</formula>
    </cfRule>
  </conditionalFormatting>
  <hyperlinks>
    <hyperlink ref="G3" location="NOVEMBER!A1" tooltip="Navigation link to the previous month" display="&lt;- NOVEMBER" xr:uid="{00000000-0004-0000-0B00-000000000000}"/>
    <hyperlink ref="H3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8FC6E2"/>
    <pageSetUpPr fitToPage="1"/>
  </sheetPr>
  <dimension ref="B1:I22"/>
  <sheetViews>
    <sheetView showGridLines="0" zoomScale="92" zoomScaleNormal="100" workbookViewId="0">
      <pane ySplit="5" topLeftCell="A6" activePane="bottomLeft" state="frozen"/>
      <selection pane="bottomLeft" activeCell="C15" sqref="C1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6" t="s">
        <v>0</v>
      </c>
      <c r="D2" s="167"/>
      <c r="E2" s="167"/>
      <c r="F2" s="167"/>
      <c r="G2" s="167"/>
      <c r="H2" s="167"/>
      <c r="I2" s="168"/>
    </row>
    <row r="3" spans="2:9" ht="20" customHeight="1" x14ac:dyDescent="0.15">
      <c r="B3" s="76"/>
      <c r="C3" s="49"/>
      <c r="D3" s="30"/>
      <c r="E3" s="30"/>
      <c r="F3" s="30"/>
      <c r="G3" s="49" t="s">
        <v>7</v>
      </c>
      <c r="H3" s="49" t="s">
        <v>8</v>
      </c>
      <c r="I3" s="89"/>
    </row>
    <row r="4" spans="2:9" ht="75" customHeight="1" x14ac:dyDescent="0.65">
      <c r="B4" s="76"/>
      <c r="C4" s="143">
        <f>CalendarYear</f>
        <v>2026</v>
      </c>
      <c r="D4" s="173" t="s">
        <v>9</v>
      </c>
      <c r="E4" s="173"/>
      <c r="F4" s="173"/>
      <c r="G4" s="173"/>
      <c r="H4" s="173"/>
      <c r="I4" s="144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5" customFormat="1" ht="25" customHeight="1" x14ac:dyDescent="0.2">
      <c r="B6" s="79"/>
      <c r="C6" s="51">
        <f t="array" ref="C6:I6">DaysAndWeeks+DATE(CalendarYear,2,1)-WEEKDAY(DATE(CalendarYear,2,1),(WeekStart="M")+1)+1</f>
        <v>46054</v>
      </c>
      <c r="D6" s="41">
        <v>46055</v>
      </c>
      <c r="E6" s="36">
        <v>46056</v>
      </c>
      <c r="F6" s="113">
        <v>46057</v>
      </c>
      <c r="G6" s="113">
        <v>46058</v>
      </c>
      <c r="H6" s="113">
        <v>46059</v>
      </c>
      <c r="I6" s="114">
        <v>46060</v>
      </c>
    </row>
    <row r="7" spans="2:9" s="6" customFormat="1" ht="75" customHeight="1" x14ac:dyDescent="0.15">
      <c r="B7" s="75"/>
      <c r="C7" s="50"/>
      <c r="D7" s="32"/>
      <c r="E7" s="154"/>
      <c r="F7" s="115"/>
      <c r="H7" s="130">
        <v>0.625</v>
      </c>
      <c r="I7" s="116"/>
    </row>
    <row r="8" spans="2:9" s="35" customFormat="1" ht="25" customHeight="1" x14ac:dyDescent="0.2">
      <c r="B8" s="79"/>
      <c r="C8" s="119">
        <f t="array" ref="C8:I8">DaysAndWeeks+DATE(CalendarYear,2,1)-WEEKDAY(DATE(CalendarYear,2,1),(WeekStart="M")+1)+8</f>
        <v>46061</v>
      </c>
      <c r="D8" s="113">
        <v>46062</v>
      </c>
      <c r="E8" s="117">
        <v>46063</v>
      </c>
      <c r="F8" s="117">
        <v>46064</v>
      </c>
      <c r="G8" s="117">
        <v>46065</v>
      </c>
      <c r="H8" s="117">
        <v>46066</v>
      </c>
      <c r="I8" s="114">
        <v>46067</v>
      </c>
    </row>
    <row r="9" spans="2:9" s="54" customFormat="1" ht="75" customHeight="1" x14ac:dyDescent="0.15">
      <c r="B9" s="84"/>
      <c r="C9" s="128"/>
      <c r="D9" s="130">
        <v>0.625</v>
      </c>
      <c r="E9" s="129"/>
      <c r="F9" s="118"/>
      <c r="G9" s="130"/>
      <c r="H9" s="130">
        <v>0.625</v>
      </c>
      <c r="I9" s="85"/>
    </row>
    <row r="10" spans="2:9" s="35" customFormat="1" ht="25" customHeight="1" x14ac:dyDescent="0.2">
      <c r="B10" s="79"/>
      <c r="C10" s="119">
        <f t="array" ref="C10:I10">DaysAndWeeks+DATE(CalendarYear,2,1)-WEEKDAY(DATE(CalendarYear,2,1),(WeekStart="M")+1)+15</f>
        <v>46068</v>
      </c>
      <c r="D10" s="113">
        <v>46069</v>
      </c>
      <c r="E10" s="113">
        <v>46070</v>
      </c>
      <c r="F10" s="113">
        <v>46071</v>
      </c>
      <c r="G10" s="113">
        <v>46072</v>
      </c>
      <c r="H10" s="113">
        <v>46073</v>
      </c>
      <c r="I10" s="114">
        <v>46074</v>
      </c>
    </row>
    <row r="11" spans="2:9" s="54" customFormat="1" ht="75" customHeight="1" x14ac:dyDescent="0.15">
      <c r="B11" s="84"/>
      <c r="C11" s="128"/>
      <c r="D11" s="130">
        <v>0.625</v>
      </c>
      <c r="E11" s="130"/>
      <c r="F11" s="137"/>
      <c r="H11" s="130">
        <v>0.625</v>
      </c>
      <c r="I11" s="85"/>
    </row>
    <row r="12" spans="2:9" s="33" customFormat="1" ht="25" customHeight="1" x14ac:dyDescent="0.2">
      <c r="B12" s="77"/>
      <c r="C12" s="119">
        <f t="array" ref="C12:I12">DaysAndWeeks+DATE(CalendarYear,2,1)-WEEKDAY(DATE(CalendarYear,2,1),(WeekStart="M")+1)+22</f>
        <v>46075</v>
      </c>
      <c r="D12" s="113">
        <v>46076</v>
      </c>
      <c r="E12" s="113">
        <v>46077</v>
      </c>
      <c r="F12" s="113">
        <v>46078</v>
      </c>
      <c r="G12" s="113">
        <v>46079</v>
      </c>
      <c r="H12" s="113">
        <v>46080</v>
      </c>
      <c r="I12" s="114">
        <v>46081</v>
      </c>
    </row>
    <row r="13" spans="2:9" s="54" customFormat="1" ht="75" customHeight="1" x14ac:dyDescent="0.15">
      <c r="B13" s="84"/>
      <c r="C13" s="128"/>
      <c r="D13" s="130">
        <v>0.625</v>
      </c>
      <c r="E13" s="130"/>
      <c r="F13" s="53"/>
      <c r="H13" s="130">
        <v>0.625</v>
      </c>
      <c r="I13" s="85"/>
    </row>
    <row r="14" spans="2:9" s="33" customFormat="1" ht="25" customHeight="1" x14ac:dyDescent="0.2">
      <c r="B14" s="77"/>
      <c r="C14" s="119">
        <f t="array" ref="C14:I14">DaysAndWeeks+DATE(CalendarYear,2,1)-WEEKDAY(DATE(CalendarYear,2,1),(WeekStart="M")+1)+29</f>
        <v>46082</v>
      </c>
      <c r="D14" s="113">
        <v>46083</v>
      </c>
      <c r="E14" s="155">
        <v>46084</v>
      </c>
      <c r="F14" s="40">
        <v>46085</v>
      </c>
      <c r="G14" s="40">
        <v>46086</v>
      </c>
      <c r="H14" s="40">
        <v>46087</v>
      </c>
      <c r="I14" s="86">
        <v>46088</v>
      </c>
    </row>
    <row r="15" spans="2:9" s="54" customFormat="1" ht="75" customHeight="1" x14ac:dyDescent="0.15">
      <c r="B15" s="84"/>
      <c r="C15" s="128"/>
      <c r="D15" s="130">
        <v>0.625</v>
      </c>
      <c r="E15" s="156"/>
      <c r="F15" s="56"/>
      <c r="G15" s="56"/>
      <c r="H15" s="56"/>
      <c r="I15" s="87"/>
    </row>
    <row r="16" spans="2:9" s="33" customFormat="1" ht="25" customHeight="1" x14ac:dyDescent="0.2">
      <c r="B16" s="77"/>
      <c r="C16" s="83">
        <f t="array" ref="C16:I16">DaysAndWeeks+DATE(CalendarYear,2,1)-WEEKDAY(DATE(CalendarYear,2,1),(WeekStart="M")+1)+36</f>
        <v>46089</v>
      </c>
      <c r="D16" s="39">
        <v>46090</v>
      </c>
      <c r="E16" s="39">
        <v>46091</v>
      </c>
      <c r="F16" s="39">
        <v>46092</v>
      </c>
      <c r="G16" s="39">
        <v>46093</v>
      </c>
      <c r="H16" s="39">
        <v>46094</v>
      </c>
      <c r="I16" s="88">
        <v>46095</v>
      </c>
    </row>
    <row r="17" spans="2:9" s="6" customFormat="1" ht="75" customHeight="1" x14ac:dyDescent="0.15">
      <c r="B17" s="75"/>
      <c r="C17" s="50"/>
      <c r="D17" s="3"/>
      <c r="E17" s="3"/>
      <c r="F17" s="3"/>
      <c r="G17" s="3"/>
      <c r="H17" s="3"/>
      <c r="I17" s="95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  <row r="22" spans="2:9" x14ac:dyDescent="0.15">
      <c r="C22" s="6"/>
    </row>
  </sheetData>
  <mergeCells count="3">
    <mergeCell ref="C18:I18"/>
    <mergeCell ref="C2:I2"/>
    <mergeCell ref="D4:H4"/>
  </mergeCells>
  <conditionalFormatting sqref="C18">
    <cfRule type="expression" dxfId="41" priority="2">
      <formula>AND(DAY(C18)&gt;=1,DAY(C18)&lt;=15)</formula>
    </cfRule>
  </conditionalFormatting>
  <conditionalFormatting sqref="C6:D6">
    <cfRule type="expression" dxfId="40" priority="5">
      <formula>DAY(C6)&gt;8</formula>
    </cfRule>
  </conditionalFormatting>
  <conditionalFormatting sqref="C8:E8">
    <cfRule type="expression" dxfId="39" priority="3">
      <formula>DAY(C8)&gt;8</formula>
    </cfRule>
  </conditionalFormatting>
  <conditionalFormatting sqref="C14:I14 C15 F15:I15 C16:I16">
    <cfRule type="expression" dxfId="38" priority="6">
      <formula>AND(DAY(C14)&gt;=1,DAY(C14)&lt;=15)</formula>
    </cfRule>
  </conditionalFormatting>
  <conditionalFormatting sqref="E6:I6">
    <cfRule type="expression" dxfId="37" priority="7">
      <formula>DAY(E6)&gt;8</formula>
    </cfRule>
  </conditionalFormatting>
  <conditionalFormatting sqref="I17">
    <cfRule type="expression" dxfId="36" priority="1">
      <formula>AND(DAY(I17)&gt;=1,DAY(I17)&lt;=15)</formula>
    </cfRule>
  </conditionalFormatting>
  <hyperlinks>
    <hyperlink ref="H3" location="MARCH!A1" tooltip="Navigation link to the next month" display="MARCH" xr:uid="{00000000-0004-0000-0100-000000000000}"/>
    <hyperlink ref="G3" location="JANUARY!A1" tooltip="Navigation link to the previous month" display="JANUARY" xr:uid="{71D1C575-D984-224A-889F-51B370E9F67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15" sqref="I1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15">
      <c r="B3" s="76"/>
      <c r="C3" s="31"/>
      <c r="D3" s="29"/>
      <c r="E3" s="29"/>
      <c r="F3" s="30"/>
      <c r="G3" s="49" t="s">
        <v>10</v>
      </c>
      <c r="H3" s="49" t="s">
        <v>11</v>
      </c>
      <c r="I3" s="93"/>
    </row>
    <row r="4" spans="2:9" ht="75" customHeight="1" x14ac:dyDescent="0.65">
      <c r="B4" s="76"/>
      <c r="C4" s="143">
        <f>CalendarYear</f>
        <v>2026</v>
      </c>
      <c r="D4" s="173" t="s">
        <v>12</v>
      </c>
      <c r="E4" s="173"/>
      <c r="F4" s="173"/>
      <c r="G4" s="173"/>
      <c r="H4" s="173"/>
      <c r="I4" s="144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3" customFormat="1" ht="25" customHeight="1" x14ac:dyDescent="0.2">
      <c r="B6" s="77"/>
      <c r="C6" s="65">
        <f t="array" ref="C6:I6">DaysAndWeeks+DATE(CalendarYear,3,1)-WEEKDAY(DATE(CalendarYear,3,1),(WeekStart="M")+1)+1</f>
        <v>46082</v>
      </c>
      <c r="D6" s="36">
        <v>46083</v>
      </c>
      <c r="E6" s="36">
        <v>46084</v>
      </c>
      <c r="F6" s="34">
        <v>46085</v>
      </c>
      <c r="G6" s="34">
        <v>46086</v>
      </c>
      <c r="H6" s="34">
        <v>46087</v>
      </c>
      <c r="I6" s="69">
        <v>46088</v>
      </c>
    </row>
    <row r="7" spans="2:9" s="54" customFormat="1" ht="75" customHeight="1" x14ac:dyDescent="0.15">
      <c r="B7" s="84"/>
      <c r="C7" s="94"/>
      <c r="D7" s="55"/>
      <c r="E7" s="139"/>
      <c r="F7" s="53"/>
      <c r="H7" s="130">
        <v>0.625</v>
      </c>
      <c r="I7" s="85"/>
    </row>
    <row r="8" spans="2:9" s="33" customFormat="1" ht="25" customHeight="1" x14ac:dyDescent="0.2">
      <c r="B8" s="77"/>
      <c r="C8" s="37">
        <f t="array" ref="C8:I8">DaysAndWeeks+DATE(CalendarYear,3,1)-WEEKDAY(DATE(CalendarYear,3,1),(WeekStart="M")+1)+8</f>
        <v>46089</v>
      </c>
      <c r="D8" s="34">
        <v>46090</v>
      </c>
      <c r="E8" s="34">
        <v>46091</v>
      </c>
      <c r="F8" s="34">
        <v>46092</v>
      </c>
      <c r="G8" s="37">
        <v>46093</v>
      </c>
      <c r="H8" s="34">
        <v>46094</v>
      </c>
      <c r="I8" s="69">
        <v>46095</v>
      </c>
    </row>
    <row r="9" spans="2:9" s="54" customFormat="1" ht="75" customHeight="1" x14ac:dyDescent="0.15">
      <c r="B9" s="84"/>
      <c r="C9" s="128"/>
      <c r="D9" s="130">
        <v>0.625</v>
      </c>
      <c r="E9" s="130"/>
      <c r="F9" s="53"/>
      <c r="G9" s="131"/>
      <c r="H9" s="130">
        <v>0.625</v>
      </c>
      <c r="I9" s="85"/>
    </row>
    <row r="10" spans="2:9" s="33" customFormat="1" ht="25" customHeight="1" x14ac:dyDescent="0.2">
      <c r="B10" s="77"/>
      <c r="C10" s="37">
        <f t="array" ref="C10:I10">DaysAndWeeks+DATE(CalendarYear,3,1)-WEEKDAY(DATE(CalendarYear,3,1),(WeekStart="M")+1)+15</f>
        <v>46096</v>
      </c>
      <c r="D10" s="34">
        <v>46097</v>
      </c>
      <c r="E10" s="34">
        <v>46098</v>
      </c>
      <c r="F10" s="34">
        <v>46099</v>
      </c>
      <c r="G10" s="34">
        <v>46100</v>
      </c>
      <c r="H10" s="34">
        <v>46101</v>
      </c>
      <c r="I10" s="69">
        <v>46102</v>
      </c>
    </row>
    <row r="11" spans="2:9" s="54" customFormat="1" ht="75" customHeight="1" x14ac:dyDescent="0.15">
      <c r="B11" s="84"/>
      <c r="C11" s="128"/>
      <c r="D11" s="130">
        <v>0.625</v>
      </c>
      <c r="E11" s="130"/>
      <c r="F11" s="53"/>
      <c r="H11" s="130">
        <v>0.625</v>
      </c>
      <c r="I11" s="85"/>
    </row>
    <row r="12" spans="2:9" s="33" customFormat="1" ht="25" customHeight="1" x14ac:dyDescent="0.2">
      <c r="B12" s="77"/>
      <c r="C12" s="37">
        <f t="array" ref="C12:I12">DaysAndWeeks+DATE(CalendarYear,3,1)-WEEKDAY(DATE(CalendarYear,3,1),(WeekStart="M")+1)+22</f>
        <v>46103</v>
      </c>
      <c r="D12" s="34">
        <v>46104</v>
      </c>
      <c r="E12" s="34">
        <v>46105</v>
      </c>
      <c r="F12" s="34">
        <v>46106</v>
      </c>
      <c r="G12" s="34">
        <v>46107</v>
      </c>
      <c r="H12" s="38">
        <v>46108</v>
      </c>
      <c r="I12" s="90">
        <v>46109</v>
      </c>
    </row>
    <row r="13" spans="2:9" s="54" customFormat="1" ht="75" customHeight="1" x14ac:dyDescent="0.15">
      <c r="B13" s="84"/>
      <c r="C13" s="128"/>
      <c r="D13" s="130">
        <v>0.625</v>
      </c>
      <c r="E13" s="130"/>
      <c r="F13" s="53"/>
      <c r="H13" s="130">
        <v>0.625</v>
      </c>
      <c r="I13" s="85"/>
    </row>
    <row r="14" spans="2:9" s="33" customFormat="1" ht="25" customHeight="1" x14ac:dyDescent="0.2">
      <c r="B14" s="77"/>
      <c r="C14" s="45">
        <f t="array" ref="C14:I14">DaysAndWeeks+DATE(CalendarYear,3,1)-WEEKDAY(DATE(CalendarYear,3,1),(WeekStart="M")+1)+29</f>
        <v>46110</v>
      </c>
      <c r="D14" s="34">
        <v>46111</v>
      </c>
      <c r="E14" s="34">
        <v>46112</v>
      </c>
      <c r="F14" s="34">
        <v>46113</v>
      </c>
      <c r="G14" s="45">
        <v>46114</v>
      </c>
      <c r="H14" s="119">
        <v>46115</v>
      </c>
      <c r="I14" s="71">
        <v>46116</v>
      </c>
    </row>
    <row r="15" spans="2:9" s="54" customFormat="1" ht="75" customHeight="1" x14ac:dyDescent="0.15">
      <c r="B15" s="84"/>
      <c r="C15" s="128"/>
      <c r="D15" s="130">
        <v>0.625</v>
      </c>
      <c r="E15" s="130"/>
      <c r="F15" s="53"/>
      <c r="H15" s="128">
        <v>0.625</v>
      </c>
      <c r="I15" s="91"/>
    </row>
    <row r="16" spans="2:9" s="33" customFormat="1" ht="25" customHeight="1" x14ac:dyDescent="0.2">
      <c r="B16" s="77"/>
      <c r="C16" s="43">
        <f t="array" ref="C16:I16">DaysAndWeeks+DATE(CalendarYear,3,1)-WEEKDAY(DATE(CalendarYear,3,1),(WeekStart="M")+1)+36</f>
        <v>46117</v>
      </c>
      <c r="D16" s="36">
        <v>46118</v>
      </c>
      <c r="E16" s="36">
        <v>46119</v>
      </c>
      <c r="F16" s="36">
        <v>46120</v>
      </c>
      <c r="G16" s="36">
        <v>46121</v>
      </c>
      <c r="H16" s="36">
        <v>46122</v>
      </c>
      <c r="I16" s="71">
        <v>46123</v>
      </c>
    </row>
    <row r="17" spans="2:9" s="6" customFormat="1" ht="75" customHeight="1" x14ac:dyDescent="0.15">
      <c r="B17" s="75"/>
      <c r="C17" s="44"/>
      <c r="D17" s="42"/>
      <c r="E17" s="42"/>
      <c r="F17" s="42"/>
      <c r="G17" s="42"/>
      <c r="H17" s="42"/>
      <c r="I17" s="92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7">
    <cfRule type="expression" dxfId="35" priority="1">
      <formula>AND(DAY(C7)&gt;=1,DAY(C7)&lt;=15)</formula>
    </cfRule>
  </conditionalFormatting>
  <conditionalFormatting sqref="C18">
    <cfRule type="expression" dxfId="34" priority="2">
      <formula>AND(DAY(C18)&gt;=1,DAY(C18)&lt;=15)</formula>
    </cfRule>
  </conditionalFormatting>
  <conditionalFormatting sqref="C6:H6">
    <cfRule type="expression" dxfId="33" priority="4">
      <formula>DAY(C6)&gt;8</formula>
    </cfRule>
  </conditionalFormatting>
  <conditionalFormatting sqref="C14:I14 C15 E15:F15 H15:I15 C16:I17">
    <cfRule type="expression" dxfId="32" priority="3">
      <formula>AND(DAY(C14)&gt;=1,DAY(C14)&lt;=15)</formula>
    </cfRule>
  </conditionalFormatting>
  <hyperlinks>
    <hyperlink ref="G3" location="FEBRUARY!A1" tooltip="Navigation link to the previous month" display="&lt;- FEBRUARY" xr:uid="{00000000-0004-0000-0200-000001000000}"/>
    <hyperlink ref="H3" location="APRIL!A1" tooltip="Navigation link to the next month" display="APRIL -&gt;" xr:uid="{00000000-0004-0000-02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F17" sqref="F17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15">
      <c r="B3" s="76"/>
      <c r="C3" s="18"/>
      <c r="D3" s="18"/>
      <c r="E3" s="46"/>
      <c r="F3" s="46"/>
      <c r="G3" s="18" t="s">
        <v>13</v>
      </c>
      <c r="H3" s="18" t="s">
        <v>14</v>
      </c>
      <c r="I3" s="97"/>
    </row>
    <row r="4" spans="2:9" ht="75" customHeight="1" x14ac:dyDescent="0.65">
      <c r="B4" s="76"/>
      <c r="C4" s="143">
        <f>CalendarYear</f>
        <v>2026</v>
      </c>
      <c r="D4" s="177" t="s">
        <v>15</v>
      </c>
      <c r="E4" s="177"/>
      <c r="F4" s="177"/>
      <c r="G4" s="177"/>
      <c r="H4" s="177"/>
      <c r="I4" s="144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3" customFormat="1" ht="25" customHeight="1" x14ac:dyDescent="0.2">
      <c r="B6" s="77"/>
      <c r="C6" s="43">
        <f t="array" ref="C6:I6">DaysAndWeeks+DATE(CalendarYear,4,1)-WEEKDAY(DATE(CalendarYear,4,1),(WeekStart="M")+1)+1</f>
        <v>46110</v>
      </c>
      <c r="D6" s="36">
        <v>46111</v>
      </c>
      <c r="E6" s="36">
        <v>46112</v>
      </c>
      <c r="F6" s="36">
        <v>46113</v>
      </c>
      <c r="G6" s="36">
        <v>46114</v>
      </c>
      <c r="H6" s="36">
        <v>46115</v>
      </c>
      <c r="I6" s="69">
        <v>46116</v>
      </c>
    </row>
    <row r="7" spans="2:9" s="54" customFormat="1" ht="75" customHeight="1" x14ac:dyDescent="0.15">
      <c r="B7" s="84"/>
      <c r="C7" s="57"/>
      <c r="D7" s="58"/>
      <c r="E7" s="58"/>
      <c r="F7" s="55"/>
      <c r="G7" s="132"/>
      <c r="H7" s="55"/>
      <c r="I7" s="85"/>
    </row>
    <row r="8" spans="2:9" s="33" customFormat="1" ht="25" customHeight="1" x14ac:dyDescent="0.2">
      <c r="B8" s="77"/>
      <c r="C8" s="37">
        <f t="array" ref="C8:I8">DaysAndWeeks+DATE(CalendarYear,4,1)-WEEKDAY(DATE(CalendarYear,4,1),(WeekStart="M")+1)+8</f>
        <v>46117</v>
      </c>
      <c r="D8" s="34">
        <v>46118</v>
      </c>
      <c r="E8" s="34">
        <v>46119</v>
      </c>
      <c r="F8" s="34">
        <v>46120</v>
      </c>
      <c r="G8" s="34">
        <v>46121</v>
      </c>
      <c r="H8" s="34">
        <v>46122</v>
      </c>
      <c r="I8" s="69">
        <v>46123</v>
      </c>
    </row>
    <row r="9" spans="2:9" s="54" customFormat="1" ht="75" customHeight="1" x14ac:dyDescent="0.15">
      <c r="B9" s="84"/>
      <c r="D9" s="128">
        <v>0.625</v>
      </c>
      <c r="E9" s="130"/>
      <c r="F9" s="53"/>
      <c r="H9" s="128">
        <v>0.625</v>
      </c>
      <c r="I9" s="85"/>
    </row>
    <row r="10" spans="2:9" s="33" customFormat="1" ht="25" customHeight="1" x14ac:dyDescent="0.2">
      <c r="B10" s="77"/>
      <c r="C10" s="37">
        <f t="array" ref="C10:I10">DaysAndWeeks+DATE(CalendarYear,4,1)-WEEKDAY(DATE(CalendarYear,4,1),(WeekStart="M")+1)+15</f>
        <v>46124</v>
      </c>
      <c r="D10" s="34">
        <v>46125</v>
      </c>
      <c r="E10" s="34">
        <v>46126</v>
      </c>
      <c r="F10" s="34">
        <v>46127</v>
      </c>
      <c r="G10" s="34">
        <v>46128</v>
      </c>
      <c r="H10" s="34">
        <v>46129</v>
      </c>
      <c r="I10" s="69">
        <v>46130</v>
      </c>
    </row>
    <row r="11" spans="2:9" s="54" customFormat="1" ht="75" customHeight="1" x14ac:dyDescent="0.15">
      <c r="B11" s="84"/>
      <c r="C11" s="128"/>
      <c r="D11" s="130">
        <v>0.625</v>
      </c>
      <c r="E11" s="130"/>
      <c r="F11" s="53"/>
      <c r="H11" s="130">
        <v>0.625</v>
      </c>
      <c r="I11" s="85"/>
    </row>
    <row r="12" spans="2:9" s="33" customFormat="1" ht="25" customHeight="1" x14ac:dyDescent="0.2">
      <c r="B12" s="77"/>
      <c r="C12" s="37">
        <f t="array" ref="C12:I12">DaysAndWeeks+DATE(CalendarYear,4,1)-WEEKDAY(DATE(CalendarYear,4,1),(WeekStart="M")+1)+22</f>
        <v>46131</v>
      </c>
      <c r="D12" s="34">
        <v>46132</v>
      </c>
      <c r="E12" s="34">
        <v>46133</v>
      </c>
      <c r="F12" s="34">
        <v>46134</v>
      </c>
      <c r="G12" s="34">
        <v>46135</v>
      </c>
      <c r="H12" s="34">
        <v>46136</v>
      </c>
      <c r="I12" s="69">
        <v>46137</v>
      </c>
    </row>
    <row r="13" spans="2:9" s="54" customFormat="1" ht="75" customHeight="1" x14ac:dyDescent="0.15">
      <c r="B13" s="84"/>
      <c r="C13" s="128"/>
      <c r="D13" s="130">
        <v>0.625</v>
      </c>
      <c r="E13" s="130"/>
      <c r="F13" s="53"/>
      <c r="H13" s="130">
        <v>0.625</v>
      </c>
      <c r="I13" s="85"/>
    </row>
    <row r="14" spans="2:9" s="33" customFormat="1" ht="25" customHeight="1" x14ac:dyDescent="0.2">
      <c r="B14" s="77"/>
      <c r="C14" s="37">
        <f t="array" ref="C14:I14">DaysAndWeeks+DATE(CalendarYear,4,1)-WEEKDAY(DATE(CalendarYear,4,1),(WeekStart="M")+1)+29</f>
        <v>46138</v>
      </c>
      <c r="D14" s="34">
        <v>46139</v>
      </c>
      <c r="E14" s="34">
        <v>46140</v>
      </c>
      <c r="F14" s="34">
        <v>46141</v>
      </c>
      <c r="G14" s="34">
        <v>46142</v>
      </c>
      <c r="H14" s="34">
        <v>46143</v>
      </c>
      <c r="I14" s="69">
        <v>46144</v>
      </c>
    </row>
    <row r="15" spans="2:9" s="54" customFormat="1" ht="75" customHeight="1" x14ac:dyDescent="0.15">
      <c r="B15" s="84"/>
      <c r="C15" s="128"/>
      <c r="D15" s="130">
        <v>0.625</v>
      </c>
      <c r="E15" s="133"/>
      <c r="F15" s="53"/>
      <c r="H15" s="130">
        <v>0.625</v>
      </c>
      <c r="I15" s="85"/>
    </row>
    <row r="16" spans="2:9" s="33" customFormat="1" ht="25" customHeight="1" x14ac:dyDescent="0.2">
      <c r="B16" s="77"/>
      <c r="C16" s="157">
        <f t="array" ref="C16:I16">DaysAndWeeks+DATE(CalendarYear,4,1)-WEEKDAY(DATE(CalendarYear,4,1),(WeekStart="M")+1)+36</f>
        <v>46145</v>
      </c>
      <c r="D16" s="52">
        <v>46146</v>
      </c>
      <c r="E16" s="52">
        <v>46147</v>
      </c>
      <c r="F16" s="52">
        <v>46148</v>
      </c>
      <c r="G16" s="52">
        <v>46149</v>
      </c>
      <c r="H16" s="52">
        <v>46150</v>
      </c>
      <c r="I16" s="96">
        <v>46151</v>
      </c>
    </row>
    <row r="17" spans="2:9" s="6" customFormat="1" ht="75" customHeight="1" x14ac:dyDescent="0.15">
      <c r="B17" s="75"/>
      <c r="C17" s="130"/>
      <c r="D17" s="42"/>
      <c r="E17" s="42"/>
      <c r="F17" s="42"/>
      <c r="G17" s="42"/>
      <c r="H17" s="42"/>
      <c r="I17" s="92"/>
    </row>
    <row r="18" spans="2:9" ht="125" customHeight="1" thickBot="1" x14ac:dyDescent="0.2">
      <c r="B18" s="76"/>
      <c r="C18" s="174" t="s">
        <v>6</v>
      </c>
      <c r="D18" s="175"/>
      <c r="E18" s="175"/>
      <c r="F18" s="175"/>
      <c r="G18" s="175"/>
      <c r="H18" s="175"/>
      <c r="I18" s="176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7:C18">
    <cfRule type="expression" dxfId="31" priority="4">
      <formula>AND(DAY(C17)&gt;=1,DAY(C17)&lt;=15)</formula>
    </cfRule>
  </conditionalFormatting>
  <conditionalFormatting sqref="C6:H6">
    <cfRule type="expression" dxfId="30" priority="9">
      <formula>DAY(C6)&gt;8</formula>
    </cfRule>
  </conditionalFormatting>
  <conditionalFormatting sqref="C14:I14 F15 H15:I15 C16:I16 D17:I17">
    <cfRule type="expression" dxfId="29" priority="8">
      <formula>AND(DAY(C14)&gt;=1,DAY(C14)&lt;=15)</formula>
    </cfRule>
  </conditionalFormatting>
  <conditionalFormatting sqref="D11">
    <cfRule type="expression" dxfId="28" priority="3">
      <formula>AND(DAY(D11)&gt;=1,DAY(D11)&lt;=15)</formula>
    </cfRule>
  </conditionalFormatting>
  <conditionalFormatting sqref="D13">
    <cfRule type="expression" dxfId="27" priority="2">
      <formula>AND(DAY(D13)&gt;=1,DAY(D13)&lt;=15)</formula>
    </cfRule>
  </conditionalFormatting>
  <conditionalFormatting sqref="D15">
    <cfRule type="expression" dxfId="26" priority="1">
      <formula>AND(DAY(D15)&gt;=1,DAY(D15)&lt;=15)</formula>
    </cfRule>
  </conditionalFormatting>
  <conditionalFormatting sqref="H11">
    <cfRule type="expression" dxfId="25" priority="5">
      <formula>AND(DAY(H11)&gt;=1,DAY(H11)&lt;=15)</formula>
    </cfRule>
  </conditionalFormatting>
  <conditionalFormatting sqref="H13">
    <cfRule type="expression" dxfId="24" priority="6">
      <formula>AND(DAY(H13)&gt;=1,DAY(H13)&lt;=15)</formula>
    </cfRule>
  </conditionalFormatting>
  <hyperlinks>
    <hyperlink ref="G3" location="MARCH!A1" tooltip="Navigation link to the previous month" display="&lt;- MARCH" xr:uid="{00000000-0004-0000-0300-000001000000}"/>
    <hyperlink ref="H3" location="MAY!A1" tooltip="Navigation link to the next month" display="MAY -&gt;" xr:uid="{00000000-0004-0000-03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172743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E15" sqref="E1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3">
      <c r="B3" s="76"/>
      <c r="C3" s="59"/>
      <c r="D3" s="60"/>
      <c r="E3" s="60"/>
      <c r="F3" s="29"/>
      <c r="G3" s="18" t="s">
        <v>16</v>
      </c>
      <c r="H3" s="18" t="s">
        <v>17</v>
      </c>
      <c r="I3" s="80"/>
    </row>
    <row r="4" spans="2:9" ht="75" customHeight="1" x14ac:dyDescent="0.65">
      <c r="B4" s="76"/>
      <c r="C4" s="143">
        <f>CalendarYear</f>
        <v>2026</v>
      </c>
      <c r="D4" s="177" t="s">
        <v>18</v>
      </c>
      <c r="E4" s="177"/>
      <c r="F4" s="177"/>
      <c r="G4" s="177"/>
      <c r="H4" s="177"/>
      <c r="I4" s="144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5" customFormat="1" ht="25" customHeight="1" x14ac:dyDescent="0.2">
      <c r="B6" s="79"/>
      <c r="C6" s="65">
        <f t="array" ref="C6:I6">DaysAndWeeks+DATE(CalendarYear,5,1)-WEEKDAY(DATE(CalendarYear,5,1),(WeekStart="M")+1)+1</f>
        <v>46138</v>
      </c>
      <c r="D6" s="113">
        <v>46139</v>
      </c>
      <c r="E6" s="120">
        <v>46140</v>
      </c>
      <c r="F6" s="120">
        <v>46141</v>
      </c>
      <c r="G6" s="120">
        <v>46142</v>
      </c>
      <c r="H6" s="120">
        <v>46143</v>
      </c>
      <c r="I6" s="121">
        <v>46144</v>
      </c>
    </row>
    <row r="7" spans="2:9" s="54" customFormat="1" ht="75" customHeight="1" x14ac:dyDescent="0.15">
      <c r="B7" s="84"/>
      <c r="C7" s="158"/>
      <c r="D7" s="128">
        <v>0.625</v>
      </c>
      <c r="E7" s="134"/>
      <c r="F7" s="53"/>
      <c r="H7" s="128">
        <v>0.625</v>
      </c>
      <c r="I7" s="85"/>
    </row>
    <row r="8" spans="2:9" s="35" customFormat="1" ht="25" customHeight="1" x14ac:dyDescent="0.2">
      <c r="B8" s="79"/>
      <c r="C8" s="119">
        <f t="array" ref="C8:I8">DaysAndWeeks+DATE(CalendarYear,5,1)-WEEKDAY(DATE(CalendarYear,5,1),(WeekStart="M")+1)+8</f>
        <v>46145</v>
      </c>
      <c r="D8" s="113">
        <v>46146</v>
      </c>
      <c r="E8" s="113">
        <v>46147</v>
      </c>
      <c r="F8" s="113">
        <v>46148</v>
      </c>
      <c r="G8" s="113">
        <v>46149</v>
      </c>
      <c r="H8" s="113">
        <v>46150</v>
      </c>
      <c r="I8" s="114">
        <v>46151</v>
      </c>
    </row>
    <row r="9" spans="2:9" s="54" customFormat="1" ht="75" customHeight="1" x14ac:dyDescent="0.15">
      <c r="B9" s="84"/>
      <c r="C9" s="128"/>
      <c r="D9" s="128">
        <v>0.625</v>
      </c>
      <c r="E9" s="134"/>
      <c r="F9" s="53"/>
      <c r="H9" s="128">
        <v>0.625</v>
      </c>
      <c r="I9" s="85"/>
    </row>
    <row r="10" spans="2:9" s="35" customFormat="1" ht="25" customHeight="1" x14ac:dyDescent="0.2">
      <c r="B10" s="79"/>
      <c r="C10" s="119">
        <f t="array" ref="C10:I10">DaysAndWeeks+DATE(CalendarYear,5,1)-WEEKDAY(DATE(CalendarYear,5,1),(WeekStart="M")+1)+15</f>
        <v>46152</v>
      </c>
      <c r="D10" s="113">
        <v>46153</v>
      </c>
      <c r="E10" s="113">
        <v>46154</v>
      </c>
      <c r="F10" s="122">
        <v>46155</v>
      </c>
      <c r="G10" s="113">
        <v>46156</v>
      </c>
      <c r="H10" s="113">
        <v>46157</v>
      </c>
      <c r="I10" s="114">
        <v>46158</v>
      </c>
    </row>
    <row r="11" spans="2:9" s="54" customFormat="1" ht="75" customHeight="1" x14ac:dyDescent="0.15">
      <c r="B11" s="84"/>
      <c r="C11" s="128"/>
      <c r="D11" s="128">
        <v>0.625</v>
      </c>
      <c r="E11" s="134"/>
      <c r="F11" s="123"/>
      <c r="H11" s="128">
        <v>0.625</v>
      </c>
      <c r="I11" s="85"/>
    </row>
    <row r="12" spans="2:9" s="35" customFormat="1" ht="25" customHeight="1" x14ac:dyDescent="0.2">
      <c r="B12" s="79"/>
      <c r="C12" s="119">
        <f t="array" ref="C12:I12">DaysAndWeeks+DATE(CalendarYear,5,1)-WEEKDAY(DATE(CalendarYear,5,1),(WeekStart="M")+1)+22</f>
        <v>46159</v>
      </c>
      <c r="D12" s="113">
        <v>46160</v>
      </c>
      <c r="E12" s="113">
        <v>46161</v>
      </c>
      <c r="F12" s="113">
        <v>46162</v>
      </c>
      <c r="G12" s="113">
        <v>46163</v>
      </c>
      <c r="H12" s="113">
        <v>46164</v>
      </c>
      <c r="I12" s="114">
        <v>46165</v>
      </c>
    </row>
    <row r="13" spans="2:9" s="54" customFormat="1" ht="75" customHeight="1" x14ac:dyDescent="0.15">
      <c r="B13" s="84"/>
      <c r="C13" s="128"/>
      <c r="D13" s="128">
        <v>0.625</v>
      </c>
      <c r="E13" s="134"/>
      <c r="F13" s="53"/>
      <c r="H13" s="128">
        <v>0.625</v>
      </c>
      <c r="I13" s="85"/>
    </row>
    <row r="14" spans="2:9" s="35" customFormat="1" ht="25" customHeight="1" x14ac:dyDescent="0.2">
      <c r="B14" s="79"/>
      <c r="C14" s="119">
        <f t="array" ref="C14:I14">DaysAndWeeks+DATE(CalendarYear,5,1)-WEEKDAY(DATE(CalendarYear,5,1),(WeekStart="M")+1)+29</f>
        <v>46166</v>
      </c>
      <c r="D14" s="113">
        <v>46167</v>
      </c>
      <c r="E14" s="113">
        <v>46168</v>
      </c>
      <c r="F14" s="113">
        <v>46169</v>
      </c>
      <c r="G14" s="36">
        <v>46170</v>
      </c>
      <c r="H14" s="36">
        <v>46171</v>
      </c>
      <c r="I14" s="71">
        <v>46172</v>
      </c>
    </row>
    <row r="15" spans="2:9" s="54" customFormat="1" ht="75" customHeight="1" x14ac:dyDescent="0.15">
      <c r="B15" s="84"/>
      <c r="C15" s="128"/>
      <c r="D15" s="128">
        <v>0.625</v>
      </c>
      <c r="E15" s="134"/>
      <c r="F15" s="53"/>
      <c r="G15" s="55"/>
      <c r="H15" s="55"/>
      <c r="I15" s="91"/>
    </row>
    <row r="16" spans="2:9" s="33" customFormat="1" ht="25" customHeight="1" x14ac:dyDescent="0.2">
      <c r="B16" s="77"/>
      <c r="C16" s="43">
        <f t="array" ref="C16:I16">DaysAndWeeks+DATE(CalendarYear,5,1)-WEEKDAY(DATE(CalendarYear,5,1),(WeekStart="M")+1)+36</f>
        <v>46173</v>
      </c>
      <c r="D16" s="36">
        <v>46174</v>
      </c>
      <c r="E16" s="36">
        <v>46175</v>
      </c>
      <c r="F16" s="36">
        <v>46176</v>
      </c>
      <c r="G16" s="36">
        <v>46177</v>
      </c>
      <c r="H16" s="36">
        <v>46178</v>
      </c>
      <c r="I16" s="71">
        <v>46179</v>
      </c>
    </row>
    <row r="17" spans="2:9" ht="75" customHeight="1" x14ac:dyDescent="0.15">
      <c r="B17" s="76"/>
      <c r="C17" s="48"/>
      <c r="D17" s="47"/>
      <c r="E17" s="47"/>
      <c r="F17" s="47"/>
      <c r="G17" s="47"/>
      <c r="H17" s="47"/>
      <c r="I17" s="98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3" priority="1">
      <formula>AND(DAY(C18)&gt;=1,DAY(C18)&lt;=15)</formula>
    </cfRule>
  </conditionalFormatting>
  <conditionalFormatting sqref="C6:H6">
    <cfRule type="expression" dxfId="22" priority="3">
      <formula>DAY(C6)&gt;8</formula>
    </cfRule>
  </conditionalFormatting>
  <conditionalFormatting sqref="C14:I14 E15:I15 C16:I17">
    <cfRule type="expression" dxfId="21" priority="2">
      <formula>AND(DAY(C14)&gt;=1,DAY(C14)&lt;=15)</formula>
    </cfRule>
  </conditionalFormatting>
  <hyperlinks>
    <hyperlink ref="G3" location="APRIL!A1" tooltip="Navigation link to the previous month" display="&lt;- APRIL" xr:uid="{00000000-0004-0000-0400-000001000000}"/>
    <hyperlink ref="H3" location="JUNE!A1" tooltip="Navigation link to the next month" display="JUNE -&gt;" xr:uid="{00000000-0004-0000-04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15" sqref="I1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3">
      <c r="B3" s="76"/>
      <c r="C3" s="59"/>
      <c r="D3" s="60"/>
      <c r="E3" s="60"/>
      <c r="F3" s="61"/>
      <c r="G3" s="18" t="s">
        <v>19</v>
      </c>
      <c r="H3" s="18" t="s">
        <v>20</v>
      </c>
      <c r="I3" s="80"/>
    </row>
    <row r="4" spans="2:9" ht="75" customHeight="1" x14ac:dyDescent="0.65">
      <c r="B4" s="76"/>
      <c r="C4" s="143">
        <f>CalendarYear</f>
        <v>2026</v>
      </c>
      <c r="D4" s="177" t="s">
        <v>21</v>
      </c>
      <c r="E4" s="177"/>
      <c r="F4" s="177"/>
      <c r="G4" s="177"/>
      <c r="H4" s="177"/>
      <c r="I4" s="144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3" customFormat="1" ht="25" customHeight="1" x14ac:dyDescent="0.2">
      <c r="B6" s="77"/>
      <c r="C6" s="43">
        <f t="array" ref="C6:I6">DaysAndWeeks+DATE(CalendarYear,6,1)-WEEKDAY(DATE(CalendarYear,6,1),(WeekStart="M")+1)+1</f>
        <v>46173</v>
      </c>
      <c r="D6" s="36">
        <v>46174</v>
      </c>
      <c r="E6" s="36">
        <v>46175</v>
      </c>
      <c r="F6" s="36">
        <v>46176</v>
      </c>
      <c r="G6" s="34">
        <v>46177</v>
      </c>
      <c r="H6" s="34">
        <v>46178</v>
      </c>
      <c r="I6" s="69">
        <v>46179</v>
      </c>
    </row>
    <row r="7" spans="2:9" s="67" customFormat="1" ht="75" customHeight="1" x14ac:dyDescent="0.15">
      <c r="B7" s="78"/>
      <c r="C7" s="68"/>
      <c r="D7" s="66"/>
      <c r="E7" s="136"/>
      <c r="F7" s="159"/>
      <c r="H7" s="128">
        <v>0.625</v>
      </c>
      <c r="I7" s="70"/>
    </row>
    <row r="8" spans="2:9" s="35" customFormat="1" ht="25" customHeight="1" x14ac:dyDescent="0.2">
      <c r="B8" s="79"/>
      <c r="C8" s="37">
        <f t="array" ref="C8:I8">DaysAndWeeks+DATE(CalendarYear,6,1)-WEEKDAY(DATE(CalendarYear,6,1),(WeekStart="M")+1)+8</f>
        <v>46180</v>
      </c>
      <c r="D8" s="34">
        <v>46181</v>
      </c>
      <c r="E8" s="34">
        <v>46182</v>
      </c>
      <c r="F8" s="34">
        <v>46183</v>
      </c>
      <c r="G8" s="34">
        <v>46184</v>
      </c>
      <c r="H8" s="34">
        <v>46185</v>
      </c>
      <c r="I8" s="69">
        <v>46186</v>
      </c>
    </row>
    <row r="9" spans="2:9" s="67" customFormat="1" ht="75" customHeight="1" x14ac:dyDescent="0.15">
      <c r="B9" s="78"/>
      <c r="C9" s="128"/>
      <c r="D9" s="128">
        <v>0.625</v>
      </c>
      <c r="E9" s="135"/>
      <c r="F9" s="138"/>
      <c r="H9" s="128">
        <v>0.625</v>
      </c>
      <c r="I9" s="70"/>
    </row>
    <row r="10" spans="2:9" s="35" customFormat="1" ht="25" customHeight="1" x14ac:dyDescent="0.2">
      <c r="B10" s="79"/>
      <c r="C10" s="37">
        <f t="array" ref="C10:I10">DaysAndWeeks+DATE(CalendarYear,6,1)-WEEKDAY(DATE(CalendarYear,6,1),(WeekStart="M")+1)+15</f>
        <v>46187</v>
      </c>
      <c r="D10" s="34">
        <v>46188</v>
      </c>
      <c r="E10" s="34">
        <v>46189</v>
      </c>
      <c r="F10" s="34">
        <v>46190</v>
      </c>
      <c r="G10" s="34">
        <v>46191</v>
      </c>
      <c r="H10" s="34">
        <v>46192</v>
      </c>
      <c r="I10" s="69">
        <v>46193</v>
      </c>
    </row>
    <row r="11" spans="2:9" s="67" customFormat="1" ht="75" customHeight="1" x14ac:dyDescent="0.15">
      <c r="B11" s="78"/>
      <c r="C11" s="128"/>
      <c r="D11" s="128">
        <v>0.625</v>
      </c>
      <c r="E11" s="135"/>
      <c r="F11" s="138"/>
      <c r="H11" s="128">
        <v>0.625</v>
      </c>
      <c r="I11" s="70"/>
    </row>
    <row r="12" spans="2:9" s="35" customFormat="1" ht="25" customHeight="1" x14ac:dyDescent="0.2">
      <c r="B12" s="79"/>
      <c r="C12" s="37">
        <f t="array" ref="C12:I12">DaysAndWeeks+DATE(CalendarYear,6,1)-WEEKDAY(DATE(CalendarYear,6,1),(WeekStart="M")+1)+22</f>
        <v>46194</v>
      </c>
      <c r="D12" s="34">
        <v>46195</v>
      </c>
      <c r="E12" s="34">
        <v>46196</v>
      </c>
      <c r="F12" s="34">
        <v>46197</v>
      </c>
      <c r="G12" s="34">
        <v>46198</v>
      </c>
      <c r="H12" s="34">
        <v>46199</v>
      </c>
      <c r="I12" s="69">
        <v>46200</v>
      </c>
    </row>
    <row r="13" spans="2:9" s="67" customFormat="1" ht="75" customHeight="1" x14ac:dyDescent="0.15">
      <c r="B13" s="78"/>
      <c r="C13" s="128"/>
      <c r="D13" s="128">
        <v>0.625</v>
      </c>
      <c r="E13" s="135"/>
      <c r="F13" s="138"/>
      <c r="H13" s="128">
        <v>0.625</v>
      </c>
      <c r="I13" s="70"/>
    </row>
    <row r="14" spans="2:9" s="35" customFormat="1" ht="25" customHeight="1" x14ac:dyDescent="0.2">
      <c r="B14" s="79"/>
      <c r="C14" s="37">
        <f t="array" ref="C14:I14">DaysAndWeeks+DATE(CalendarYear,6,1)-WEEKDAY(DATE(CalendarYear,6,1),(WeekStart="M")+1)+29</f>
        <v>46201</v>
      </c>
      <c r="D14" s="34">
        <v>46202</v>
      </c>
      <c r="E14" s="34">
        <v>46203</v>
      </c>
      <c r="F14" s="34">
        <v>46204</v>
      </c>
      <c r="G14" s="34">
        <v>46205</v>
      </c>
      <c r="H14" s="113">
        <v>46206</v>
      </c>
      <c r="I14" s="71">
        <v>46207</v>
      </c>
    </row>
    <row r="15" spans="2:9" s="67" customFormat="1" ht="75" customHeight="1" x14ac:dyDescent="0.15">
      <c r="B15" s="78"/>
      <c r="C15" s="128"/>
      <c r="D15" s="128">
        <v>0.625</v>
      </c>
      <c r="E15" s="135"/>
      <c r="F15" s="138"/>
      <c r="H15" s="128">
        <v>0.625</v>
      </c>
      <c r="I15" s="72"/>
    </row>
    <row r="16" spans="2:9" s="33" customFormat="1" ht="25" customHeight="1" x14ac:dyDescent="0.2">
      <c r="B16" s="77"/>
      <c r="C16" s="43">
        <f t="array" ref="C16:I16">DaysAndWeeks+DATE(CalendarYear,6,1)-WEEKDAY(DATE(CalendarYear,6,1),(WeekStart="M")+1)+36</f>
        <v>46208</v>
      </c>
      <c r="D16" s="36">
        <v>46209</v>
      </c>
      <c r="E16" s="36">
        <v>46210</v>
      </c>
      <c r="F16" s="36">
        <v>46211</v>
      </c>
      <c r="G16" s="36">
        <v>46212</v>
      </c>
      <c r="H16" s="36">
        <v>46213</v>
      </c>
      <c r="I16" s="71">
        <v>46214</v>
      </c>
    </row>
    <row r="17" spans="2:9" s="33" customFormat="1" ht="75" customHeight="1" x14ac:dyDescent="0.2">
      <c r="B17" s="77"/>
      <c r="C17" s="73"/>
      <c r="D17" s="64"/>
      <c r="E17" s="64"/>
      <c r="F17" s="64"/>
      <c r="G17" s="64"/>
      <c r="H17" s="64"/>
      <c r="I17" s="74"/>
    </row>
    <row r="18" spans="2:9" ht="125" customHeight="1" thickBot="1" x14ac:dyDescent="0.2">
      <c r="B18" s="76"/>
      <c r="C18" s="174" t="s">
        <v>6</v>
      </c>
      <c r="D18" s="175"/>
      <c r="E18" s="175"/>
      <c r="F18" s="175"/>
      <c r="G18" s="175"/>
      <c r="H18" s="175"/>
      <c r="I18" s="176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0" priority="1">
      <formula>AND(DAY(C18)&gt;=1,DAY(C18)&lt;=15)</formula>
    </cfRule>
  </conditionalFormatting>
  <conditionalFormatting sqref="C6:H6">
    <cfRule type="expression" dxfId="19" priority="3">
      <formula>DAY(C6)&gt;8</formula>
    </cfRule>
  </conditionalFormatting>
  <conditionalFormatting sqref="C14:I14 E15:F15 H15:I15 C16:I17">
    <cfRule type="expression" dxfId="18" priority="2">
      <formula>AND(DAY(C14)&gt;=1,DAY(C14)&lt;=15)</formula>
    </cfRule>
  </conditionalFormatting>
  <hyperlinks>
    <hyperlink ref="H3" location="JULY!A1" tooltip="Navigation link to the next month" display="JULY -&gt;" xr:uid="{00000000-0004-0000-0500-000000000000}"/>
    <hyperlink ref="G3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E17" sqref="E17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3">
      <c r="B3" s="76"/>
      <c r="C3" s="59"/>
      <c r="D3" s="60"/>
      <c r="E3" s="60"/>
      <c r="F3" s="61"/>
      <c r="G3" s="18" t="s">
        <v>22</v>
      </c>
      <c r="H3" s="18" t="s">
        <v>23</v>
      </c>
      <c r="I3" s="80"/>
    </row>
    <row r="4" spans="2:9" ht="75" customHeight="1" x14ac:dyDescent="0.65">
      <c r="B4" s="76"/>
      <c r="C4" s="143">
        <f>CalendarYear</f>
        <v>2026</v>
      </c>
      <c r="D4" s="173" t="s">
        <v>24</v>
      </c>
      <c r="E4" s="173"/>
      <c r="F4" s="173"/>
      <c r="G4" s="173"/>
      <c r="H4" s="173"/>
      <c r="I4" s="144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5" customFormat="1" ht="25" customHeight="1" x14ac:dyDescent="0.2">
      <c r="B6" s="79"/>
      <c r="C6" s="43">
        <f t="array" ref="C6:I6">DaysAndWeeks+DATE(CalendarYear,7,1)-WEEKDAY(DATE(CalendarYear,7,1),(WeekStart="M")+1)+1</f>
        <v>46201</v>
      </c>
      <c r="D6" s="36">
        <v>46202</v>
      </c>
      <c r="E6" s="36">
        <v>46203</v>
      </c>
      <c r="F6" s="65">
        <v>46204</v>
      </c>
      <c r="G6" s="36">
        <v>46205</v>
      </c>
      <c r="H6" s="36">
        <v>46206</v>
      </c>
      <c r="I6" s="69">
        <v>46207</v>
      </c>
    </row>
    <row r="7" spans="2:9" s="54" customFormat="1" ht="75" customHeight="1" x14ac:dyDescent="0.15">
      <c r="B7" s="84"/>
      <c r="C7" s="57"/>
      <c r="D7" s="55"/>
      <c r="E7" s="55"/>
      <c r="F7" s="99"/>
      <c r="G7" s="139"/>
      <c r="H7" s="55"/>
      <c r="I7" s="85"/>
    </row>
    <row r="8" spans="2:9" s="35" customFormat="1" ht="25" customHeight="1" x14ac:dyDescent="0.2">
      <c r="B8" s="79"/>
      <c r="C8" s="37">
        <f t="array" ref="C8:I8">DaysAndWeeks+DATE(CalendarYear,7,1)-WEEKDAY(DATE(CalendarYear,7,1),(WeekStart="M")+1)+8</f>
        <v>46208</v>
      </c>
      <c r="D8" s="34">
        <v>46209</v>
      </c>
      <c r="E8" s="34">
        <v>46210</v>
      </c>
      <c r="F8" s="34">
        <v>46211</v>
      </c>
      <c r="G8" s="34">
        <v>46212</v>
      </c>
      <c r="H8" s="34">
        <v>46213</v>
      </c>
      <c r="I8" s="69">
        <v>46214</v>
      </c>
    </row>
    <row r="9" spans="2:9" s="54" customFormat="1" ht="75" customHeight="1" x14ac:dyDescent="0.15">
      <c r="B9" s="84"/>
      <c r="C9" s="128"/>
      <c r="D9" s="128">
        <v>0.625</v>
      </c>
      <c r="E9" s="134"/>
      <c r="F9" s="137"/>
      <c r="G9" s="128"/>
      <c r="H9" s="128">
        <v>0.625</v>
      </c>
      <c r="I9" s="85"/>
    </row>
    <row r="10" spans="2:9" s="35" customFormat="1" ht="25" customHeight="1" x14ac:dyDescent="0.2">
      <c r="B10" s="79"/>
      <c r="C10" s="37">
        <f t="array" ref="C10:I10">DaysAndWeeks+DATE(CalendarYear,7,1)-WEEKDAY(DATE(CalendarYear,7,1),(WeekStart="M")+1)+15</f>
        <v>46215</v>
      </c>
      <c r="D10" s="34">
        <v>46216</v>
      </c>
      <c r="E10" s="34">
        <v>46217</v>
      </c>
      <c r="F10" s="34">
        <v>46218</v>
      </c>
      <c r="G10" s="34">
        <v>46219</v>
      </c>
      <c r="H10" s="34">
        <v>46220</v>
      </c>
      <c r="I10" s="69">
        <v>46221</v>
      </c>
    </row>
    <row r="11" spans="2:9" s="54" customFormat="1" ht="75" customHeight="1" x14ac:dyDescent="0.15">
      <c r="B11" s="84"/>
      <c r="C11" s="128"/>
      <c r="D11" s="128">
        <v>0.625</v>
      </c>
      <c r="E11" s="134"/>
      <c r="F11" s="137"/>
      <c r="G11" s="128"/>
      <c r="H11" s="128">
        <v>0.625</v>
      </c>
      <c r="I11" s="85"/>
    </row>
    <row r="12" spans="2:9" s="35" customFormat="1" ht="25" customHeight="1" x14ac:dyDescent="0.2">
      <c r="B12" s="79"/>
      <c r="C12" s="37">
        <f t="array" ref="C12:I12">DaysAndWeeks+DATE(CalendarYear,7,1)-WEEKDAY(DATE(CalendarYear,7,1),(WeekStart="M")+1)+22</f>
        <v>46222</v>
      </c>
      <c r="D12" s="34">
        <v>46223</v>
      </c>
      <c r="E12" s="34">
        <v>46224</v>
      </c>
      <c r="F12" s="34">
        <v>46225</v>
      </c>
      <c r="G12" s="34">
        <v>46226</v>
      </c>
      <c r="H12" s="34">
        <v>46227</v>
      </c>
      <c r="I12" s="69">
        <v>46228</v>
      </c>
    </row>
    <row r="13" spans="2:9" s="54" customFormat="1" ht="75" customHeight="1" x14ac:dyDescent="0.15">
      <c r="B13" s="84"/>
      <c r="C13" s="128"/>
      <c r="D13" s="128">
        <v>0.625</v>
      </c>
      <c r="E13" s="134"/>
      <c r="F13" s="137"/>
      <c r="G13" s="128"/>
      <c r="H13" s="128">
        <v>0.625</v>
      </c>
      <c r="I13" s="85"/>
    </row>
    <row r="14" spans="2:9" s="33" customFormat="1" ht="25" customHeight="1" x14ac:dyDescent="0.2">
      <c r="B14" s="77"/>
      <c r="C14" s="37">
        <f t="array" ref="C14:I14">DaysAndWeeks+DATE(CalendarYear,7,1)-WEEKDAY(DATE(CalendarYear,7,1),(WeekStart="M")+1)+29</f>
        <v>46229</v>
      </c>
      <c r="D14" s="34">
        <v>46230</v>
      </c>
      <c r="E14" s="34">
        <v>46231</v>
      </c>
      <c r="F14" s="34">
        <v>46232</v>
      </c>
      <c r="G14" s="34">
        <v>46233</v>
      </c>
      <c r="H14" s="34">
        <v>46234</v>
      </c>
      <c r="I14" s="69">
        <v>46235</v>
      </c>
    </row>
    <row r="15" spans="2:9" s="54" customFormat="1" ht="75" customHeight="1" x14ac:dyDescent="0.15">
      <c r="B15" s="84"/>
      <c r="C15" s="128"/>
      <c r="D15" s="128">
        <v>0.625</v>
      </c>
      <c r="E15" s="134"/>
      <c r="F15" s="137"/>
      <c r="G15" s="128"/>
      <c r="H15" s="128">
        <v>0.625</v>
      </c>
      <c r="I15" s="100"/>
    </row>
    <row r="16" spans="2:9" s="35" customFormat="1" ht="25" customHeight="1" x14ac:dyDescent="0.2">
      <c r="B16" s="79"/>
      <c r="C16" s="37">
        <f t="array" ref="C16:I16">DaysAndWeeks+DATE(CalendarYear,7,1)-WEEKDAY(DATE(CalendarYear,7,1),(WeekStart="M")+1)+36</f>
        <v>46236</v>
      </c>
      <c r="D16" s="113">
        <v>46237</v>
      </c>
      <c r="E16" s="36">
        <v>46238</v>
      </c>
      <c r="F16" s="36">
        <v>46239</v>
      </c>
      <c r="G16" s="36">
        <v>46240</v>
      </c>
      <c r="H16" s="36">
        <v>46241</v>
      </c>
      <c r="I16" s="71">
        <v>46242</v>
      </c>
    </row>
    <row r="17" spans="2:9" s="54" customFormat="1" ht="75" customHeight="1" x14ac:dyDescent="0.15">
      <c r="B17" s="84"/>
      <c r="C17" s="128"/>
      <c r="D17" s="128">
        <v>0.625</v>
      </c>
      <c r="E17" s="55"/>
      <c r="F17" s="55"/>
      <c r="G17" s="55"/>
      <c r="H17" s="55"/>
      <c r="I17" s="91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7" priority="1">
      <formula>AND(DAY(C18)&gt;=1,DAY(C18)&lt;=15)</formula>
    </cfRule>
  </conditionalFormatting>
  <conditionalFormatting sqref="C6:H6">
    <cfRule type="expression" dxfId="16" priority="3">
      <formula>DAY(C6)&gt;8</formula>
    </cfRule>
  </conditionalFormatting>
  <conditionalFormatting sqref="C14:I14 E15:F15 I15 C16:I16 E17:I17">
    <cfRule type="expression" dxfId="15" priority="2">
      <formula>AND(DAY(C14)&gt;=1,DAY(C14)&lt;=15)</formula>
    </cfRule>
  </conditionalFormatting>
  <hyperlinks>
    <hyperlink ref="H3" location="AUGUST!A1" tooltip="Navigation link to the next month" display="JULY -&gt;" xr:uid="{00000000-0004-0000-0600-000000000000}"/>
    <hyperlink ref="G3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15" sqref="I15"/>
    </sheetView>
  </sheetViews>
  <sheetFormatPr baseColWidth="10" defaultColWidth="8.625" defaultRowHeight="17" x14ac:dyDescent="0.15"/>
  <cols>
    <col min="1" max="2" width="2.625" style="33" customWidth="1"/>
    <col min="3" max="9" width="24.375" style="33" customWidth="1"/>
    <col min="10" max="16384" width="8.625" style="33"/>
  </cols>
  <sheetData>
    <row r="1" spans="2:9" ht="15" customHeight="1" thickBot="1" x14ac:dyDescent="0.2"/>
    <row r="2" spans="2:9" ht="75" customHeight="1" thickTop="1" x14ac:dyDescent="0.15">
      <c r="B2" s="77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2">
      <c r="B3" s="77"/>
      <c r="C3" s="101"/>
      <c r="D3" s="102"/>
      <c r="E3" s="102"/>
      <c r="F3" s="103"/>
      <c r="G3" s="49" t="s">
        <v>25</v>
      </c>
      <c r="H3" s="49" t="s">
        <v>26</v>
      </c>
      <c r="I3" s="109"/>
    </row>
    <row r="4" spans="2:9" ht="75" customHeight="1" x14ac:dyDescent="0.65">
      <c r="B4" s="77"/>
      <c r="C4" s="143">
        <f>CalendarYear</f>
        <v>2026</v>
      </c>
      <c r="D4" s="173" t="s">
        <v>27</v>
      </c>
      <c r="E4" s="173"/>
      <c r="F4" s="173"/>
      <c r="G4" s="173"/>
      <c r="H4" s="173"/>
      <c r="I4" s="144"/>
    </row>
    <row r="5" spans="2:9" ht="35" customHeight="1" x14ac:dyDescent="0.15">
      <c r="B5" s="77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104" customFormat="1" ht="25" customHeight="1" x14ac:dyDescent="0.2">
      <c r="B6" s="107"/>
      <c r="C6" s="106">
        <f t="array" ref="C6:I6">DaysAndWeeks+DATE(CalendarYear,8,1)-WEEKDAY(DATE(CalendarYear,8,1),(WeekStart="M")+1)+1</f>
        <v>46229</v>
      </c>
      <c r="D6" s="106">
        <v>46230</v>
      </c>
      <c r="E6" s="63">
        <v>46231</v>
      </c>
      <c r="F6" s="63">
        <v>46232</v>
      </c>
      <c r="G6" s="63">
        <v>46233</v>
      </c>
      <c r="H6" s="63">
        <v>46234</v>
      </c>
      <c r="I6" s="108">
        <v>46235</v>
      </c>
    </row>
    <row r="7" spans="2:9" s="67" customFormat="1" ht="75" customHeight="1" x14ac:dyDescent="0.15">
      <c r="B7" s="78"/>
      <c r="C7" s="140"/>
      <c r="D7" s="140"/>
      <c r="E7" s="135"/>
      <c r="F7" s="138"/>
      <c r="G7" s="128"/>
      <c r="H7" s="128">
        <v>0.625</v>
      </c>
      <c r="I7" s="70"/>
    </row>
    <row r="8" spans="2:9" ht="25" customHeight="1" x14ac:dyDescent="0.2">
      <c r="B8" s="77"/>
      <c r="C8" s="37">
        <f t="array" ref="C8:I8">DaysAndWeeks+DATE(CalendarYear,8,1)-WEEKDAY(DATE(CalendarYear,8,1),(WeekStart="M")+1)+8</f>
        <v>46236</v>
      </c>
      <c r="D8" s="113">
        <v>46237</v>
      </c>
      <c r="E8" s="34">
        <v>46238</v>
      </c>
      <c r="F8" s="34">
        <v>46239</v>
      </c>
      <c r="G8" s="34">
        <v>46240</v>
      </c>
      <c r="H8" s="34">
        <v>46241</v>
      </c>
      <c r="I8" s="69">
        <v>46242</v>
      </c>
    </row>
    <row r="9" spans="2:9" s="67" customFormat="1" ht="75" customHeight="1" x14ac:dyDescent="0.15">
      <c r="B9" s="78"/>
      <c r="C9" s="128"/>
      <c r="D9" s="128">
        <v>0.625</v>
      </c>
      <c r="E9" s="135"/>
      <c r="F9" s="138"/>
      <c r="G9" s="128"/>
      <c r="H9" s="128">
        <v>0.625</v>
      </c>
      <c r="I9" s="70"/>
    </row>
    <row r="10" spans="2:9" ht="25" customHeight="1" x14ac:dyDescent="0.2">
      <c r="B10" s="77"/>
      <c r="C10" s="37">
        <f t="array" ref="C10:I10">DaysAndWeeks+DATE(CalendarYear,8,1)-WEEKDAY(DATE(CalendarYear,8,1),(WeekStart="M")+1)+15</f>
        <v>46243</v>
      </c>
      <c r="D10" s="113">
        <v>46244</v>
      </c>
      <c r="E10" s="34">
        <v>46245</v>
      </c>
      <c r="F10" s="34">
        <v>46246</v>
      </c>
      <c r="G10" s="34">
        <v>46247</v>
      </c>
      <c r="H10" s="34">
        <v>46248</v>
      </c>
      <c r="I10" s="69">
        <v>46249</v>
      </c>
    </row>
    <row r="11" spans="2:9" s="67" customFormat="1" ht="75" customHeight="1" x14ac:dyDescent="0.15">
      <c r="B11" s="78"/>
      <c r="C11" s="128"/>
      <c r="D11" s="128">
        <v>0.625</v>
      </c>
      <c r="E11" s="135"/>
      <c r="F11" s="138"/>
      <c r="G11" s="128"/>
      <c r="H11" s="128">
        <v>0.625</v>
      </c>
      <c r="I11" s="70"/>
    </row>
    <row r="12" spans="2:9" ht="25" customHeight="1" x14ac:dyDescent="0.2">
      <c r="B12" s="77"/>
      <c r="C12" s="37">
        <f t="array" ref="C12:I12">DaysAndWeeks+DATE(CalendarYear,8,1)-WEEKDAY(DATE(CalendarYear,8,1),(WeekStart="M")+1)+22</f>
        <v>46250</v>
      </c>
      <c r="D12" s="113">
        <v>46251</v>
      </c>
      <c r="E12" s="34">
        <v>46252</v>
      </c>
      <c r="F12" s="34">
        <v>46253</v>
      </c>
      <c r="G12" s="34">
        <v>46254</v>
      </c>
      <c r="H12" s="34">
        <v>46255</v>
      </c>
      <c r="I12" s="69">
        <v>46256</v>
      </c>
    </row>
    <row r="13" spans="2:9" s="67" customFormat="1" ht="75" customHeight="1" x14ac:dyDescent="0.15">
      <c r="B13" s="78"/>
      <c r="C13" s="128"/>
      <c r="D13" s="128">
        <v>0.625</v>
      </c>
      <c r="E13" s="135"/>
      <c r="F13" s="138"/>
      <c r="G13" s="128"/>
      <c r="H13" s="128">
        <v>0.625</v>
      </c>
      <c r="I13" s="70"/>
    </row>
    <row r="14" spans="2:9" ht="25" customHeight="1" x14ac:dyDescent="0.2">
      <c r="B14" s="77"/>
      <c r="C14" s="37">
        <f t="array" ref="C14:I14">DaysAndWeeks+DATE(CalendarYear,8,1)-WEEKDAY(DATE(CalendarYear,8,1),(WeekStart="M")+1)+29</f>
        <v>46257</v>
      </c>
      <c r="D14" s="34">
        <v>46258</v>
      </c>
      <c r="E14" s="34">
        <v>46259</v>
      </c>
      <c r="F14" s="34">
        <v>46260</v>
      </c>
      <c r="G14" s="113">
        <v>46261</v>
      </c>
      <c r="H14" s="36">
        <v>46262</v>
      </c>
      <c r="I14" s="71">
        <v>46263</v>
      </c>
    </row>
    <row r="15" spans="2:9" s="67" customFormat="1" ht="75" customHeight="1" x14ac:dyDescent="0.15">
      <c r="B15" s="78"/>
      <c r="C15" s="128"/>
      <c r="D15" s="128">
        <v>0.625</v>
      </c>
      <c r="E15" s="135"/>
      <c r="F15" s="62"/>
      <c r="G15" s="128"/>
      <c r="H15" s="66"/>
      <c r="I15" s="72"/>
    </row>
    <row r="16" spans="2:9" ht="25" customHeight="1" x14ac:dyDescent="0.2">
      <c r="B16" s="77"/>
      <c r="C16" s="43">
        <f t="array" ref="C16:I16">DaysAndWeeks+DATE(CalendarYear,8,1)-WEEKDAY(DATE(CalendarYear,8,1),(WeekStart="M")+1)+36</f>
        <v>46264</v>
      </c>
      <c r="D16" s="36">
        <v>46265</v>
      </c>
      <c r="E16" s="36">
        <v>46266</v>
      </c>
      <c r="F16" s="36">
        <v>46267</v>
      </c>
      <c r="G16" s="36">
        <v>46268</v>
      </c>
      <c r="H16" s="36">
        <v>46269</v>
      </c>
      <c r="I16" s="71">
        <v>46270</v>
      </c>
    </row>
    <row r="17" spans="2:9" s="67" customFormat="1" ht="75" customHeight="1" x14ac:dyDescent="0.15">
      <c r="B17" s="78"/>
      <c r="C17" s="68"/>
      <c r="D17" s="66"/>
      <c r="E17" s="66"/>
      <c r="F17" s="66"/>
      <c r="G17" s="66"/>
      <c r="H17" s="66"/>
      <c r="I17" s="72"/>
    </row>
    <row r="18" spans="2:9" s="1" customFormat="1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4" priority="1">
      <formula>AND(DAY(C18)&gt;=1,DAY(C18)&lt;=15)</formula>
    </cfRule>
  </conditionalFormatting>
  <conditionalFormatting sqref="C6:H6">
    <cfRule type="expression" dxfId="13" priority="3">
      <formula>DAY(C6)&gt;8</formula>
    </cfRule>
  </conditionalFormatting>
  <conditionalFormatting sqref="C14:I14 E15:F15 H15:I15 C16:I17">
    <cfRule type="expression" dxfId="12" priority="2">
      <formula>AND(DAY(C14)&gt;=1,DAY(C14)&lt;=15)</formula>
    </cfRule>
  </conditionalFormatting>
  <hyperlinks>
    <hyperlink ref="H3" location="SEPTEMBER!A1" tooltip="Navigation link to the next month" display="JULY -&gt;" xr:uid="{00000000-0004-0000-0700-000000000000}"/>
    <hyperlink ref="G3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rgb="FF172743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15" sqref="I1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1"/>
      <c r="D1" s="81"/>
      <c r="E1" s="81"/>
      <c r="F1" s="81"/>
      <c r="G1" s="81"/>
      <c r="H1" s="81"/>
      <c r="I1" s="81"/>
    </row>
    <row r="2" spans="2:9" ht="75" customHeight="1" thickTop="1" x14ac:dyDescent="0.15">
      <c r="B2" s="76"/>
      <c r="C2" s="167" t="s">
        <v>0</v>
      </c>
      <c r="D2" s="167"/>
      <c r="E2" s="167"/>
      <c r="F2" s="167"/>
      <c r="G2" s="167"/>
      <c r="H2" s="167"/>
      <c r="I2" s="168"/>
    </row>
    <row r="3" spans="2:9" ht="20" customHeight="1" x14ac:dyDescent="0.3">
      <c r="B3" s="76"/>
      <c r="C3" s="59"/>
      <c r="D3" s="60"/>
      <c r="E3" s="60"/>
      <c r="F3" s="61"/>
      <c r="G3" s="18" t="s">
        <v>28</v>
      </c>
      <c r="H3" s="18" t="s">
        <v>29</v>
      </c>
      <c r="I3" s="80"/>
    </row>
    <row r="4" spans="2:9" ht="75" customHeight="1" x14ac:dyDescent="0.65">
      <c r="B4" s="76"/>
      <c r="C4" s="143">
        <f>CalendarYear</f>
        <v>2026</v>
      </c>
      <c r="D4" s="178" t="s">
        <v>30</v>
      </c>
      <c r="E4" s="178"/>
      <c r="F4" s="178"/>
      <c r="G4" s="178"/>
      <c r="H4" s="178"/>
      <c r="I4" s="142"/>
    </row>
    <row r="5" spans="2:9" ht="35" customHeight="1" x14ac:dyDescent="0.15">
      <c r="B5" s="76"/>
      <c r="C5" s="12" t="str">
        <f>WeekStart</f>
        <v>S</v>
      </c>
      <c r="D5" s="12" t="str">
        <f t="shared" ref="D5:I5" si="0">LEFT(TEXT(D6,"ddd"),1)</f>
        <v>M</v>
      </c>
      <c r="E5" s="12" t="str">
        <f t="shared" si="0"/>
        <v>T</v>
      </c>
      <c r="F5" s="12" t="str">
        <f t="shared" si="0"/>
        <v>W</v>
      </c>
      <c r="G5" s="12" t="str">
        <f t="shared" si="0"/>
        <v>T</v>
      </c>
      <c r="H5" s="12" t="str">
        <f t="shared" si="0"/>
        <v>F</v>
      </c>
      <c r="I5" s="13" t="str">
        <f t="shared" si="0"/>
        <v>S</v>
      </c>
    </row>
    <row r="6" spans="2:9" s="35" customFormat="1" ht="25" customHeight="1" x14ac:dyDescent="0.2">
      <c r="B6" s="79"/>
      <c r="C6" s="43">
        <f t="array" ref="C6:I6">DaysAndWeeks+DATE(CalendarYear,9,1)-WEEKDAY(DATE(CalendarYear,9,1),(WeekStart="M")+1)+1</f>
        <v>46264</v>
      </c>
      <c r="D6" s="36">
        <v>46265</v>
      </c>
      <c r="E6" s="36">
        <v>46266</v>
      </c>
      <c r="F6" s="36">
        <v>46267</v>
      </c>
      <c r="G6" s="36">
        <v>46268</v>
      </c>
      <c r="H6" s="34">
        <v>46269</v>
      </c>
      <c r="I6" s="69">
        <v>46270</v>
      </c>
    </row>
    <row r="7" spans="2:9" s="54" customFormat="1" ht="75" customHeight="1" x14ac:dyDescent="0.15">
      <c r="B7" s="84"/>
      <c r="C7" s="57"/>
      <c r="D7" s="55"/>
      <c r="E7" s="55"/>
      <c r="F7" s="55"/>
      <c r="G7" s="139"/>
      <c r="H7" s="128">
        <v>0.625</v>
      </c>
      <c r="I7" s="85"/>
    </row>
    <row r="8" spans="2:9" s="35" customFormat="1" ht="25" customHeight="1" x14ac:dyDescent="0.2">
      <c r="B8" s="79"/>
      <c r="C8" s="37">
        <f t="array" ref="C8:I8">DaysAndWeeks+DATE(CalendarYear,9,1)-WEEKDAY(DATE(CalendarYear,9,1),(WeekStart="M")+1)+8</f>
        <v>46271</v>
      </c>
      <c r="D8" s="34">
        <v>46272</v>
      </c>
      <c r="E8" s="34">
        <v>46273</v>
      </c>
      <c r="F8" s="34">
        <v>46274</v>
      </c>
      <c r="G8" s="34">
        <v>46275</v>
      </c>
      <c r="H8" s="34">
        <v>46276</v>
      </c>
      <c r="I8" s="69">
        <v>46277</v>
      </c>
    </row>
    <row r="9" spans="2:9" s="54" customFormat="1" ht="75" customHeight="1" x14ac:dyDescent="0.15">
      <c r="B9" s="84"/>
      <c r="C9" s="164"/>
      <c r="D9" s="128">
        <v>0.625</v>
      </c>
      <c r="E9" s="134"/>
      <c r="F9" s="134"/>
      <c r="G9" s="128"/>
      <c r="H9" s="128">
        <v>0.625</v>
      </c>
      <c r="I9" s="85"/>
    </row>
    <row r="10" spans="2:9" s="35" customFormat="1" ht="25" customHeight="1" x14ac:dyDescent="0.2">
      <c r="B10" s="79"/>
      <c r="C10" s="37">
        <f t="array" ref="C10:I10">DaysAndWeeks+DATE(CalendarYear,9,1)-WEEKDAY(DATE(CalendarYear,9,1),(WeekStart="M")+1)+15</f>
        <v>46278</v>
      </c>
      <c r="D10" s="34">
        <v>46279</v>
      </c>
      <c r="E10" s="34">
        <v>46280</v>
      </c>
      <c r="F10" s="34">
        <v>46281</v>
      </c>
      <c r="G10" s="34">
        <v>46282</v>
      </c>
      <c r="H10" s="34">
        <v>46283</v>
      </c>
      <c r="I10" s="69">
        <v>46284</v>
      </c>
    </row>
    <row r="11" spans="2:9" s="54" customFormat="1" ht="75" customHeight="1" x14ac:dyDescent="0.15">
      <c r="B11" s="84"/>
      <c r="C11" s="164"/>
      <c r="D11" s="128">
        <v>0.625</v>
      </c>
      <c r="E11" s="134"/>
      <c r="F11" s="134"/>
      <c r="G11" s="128"/>
      <c r="H11" s="128">
        <v>0.625</v>
      </c>
      <c r="I11" s="85"/>
    </row>
    <row r="12" spans="2:9" s="35" customFormat="1" ht="25" customHeight="1" x14ac:dyDescent="0.2">
      <c r="B12" s="79"/>
      <c r="C12" s="37">
        <f t="array" ref="C12:I12">DaysAndWeeks+DATE(CalendarYear,9,1)-WEEKDAY(DATE(CalendarYear,9,1),(WeekStart="M")+1)+22</f>
        <v>46285</v>
      </c>
      <c r="D12" s="34">
        <v>46286</v>
      </c>
      <c r="E12" s="34">
        <v>46287</v>
      </c>
      <c r="F12" s="34">
        <v>46288</v>
      </c>
      <c r="G12" s="34">
        <v>46289</v>
      </c>
      <c r="H12" s="34">
        <v>46290</v>
      </c>
      <c r="I12" s="69">
        <v>46291</v>
      </c>
    </row>
    <row r="13" spans="2:9" s="54" customFormat="1" ht="75" customHeight="1" x14ac:dyDescent="0.15">
      <c r="B13" s="84"/>
      <c r="C13" s="164"/>
      <c r="D13" s="128">
        <v>0.625</v>
      </c>
      <c r="E13" s="134"/>
      <c r="F13" s="134"/>
      <c r="G13" s="128"/>
      <c r="H13" s="128">
        <v>0.625</v>
      </c>
      <c r="I13" s="85"/>
    </row>
    <row r="14" spans="2:9" s="35" customFormat="1" ht="25" customHeight="1" x14ac:dyDescent="0.2">
      <c r="B14" s="79"/>
      <c r="C14" s="37">
        <f t="array" ref="C14:I14">DaysAndWeeks+DATE(CalendarYear,9,1)-WEEKDAY(DATE(CalendarYear,9,1),(WeekStart="M")+1)+29</f>
        <v>46292</v>
      </c>
      <c r="D14" s="34">
        <v>46293</v>
      </c>
      <c r="E14" s="34">
        <v>46294</v>
      </c>
      <c r="F14" s="34">
        <v>46295</v>
      </c>
      <c r="G14" s="34">
        <v>46296</v>
      </c>
      <c r="H14" s="34">
        <v>46297</v>
      </c>
      <c r="I14" s="114">
        <v>46298</v>
      </c>
    </row>
    <row r="15" spans="2:9" s="54" customFormat="1" ht="75" customHeight="1" x14ac:dyDescent="0.15">
      <c r="B15" s="84"/>
      <c r="C15" s="164"/>
      <c r="D15" s="128">
        <v>0.625</v>
      </c>
      <c r="E15" s="134"/>
      <c r="F15" s="134"/>
      <c r="G15" s="128"/>
      <c r="H15" s="128">
        <v>0.625</v>
      </c>
      <c r="I15" s="85"/>
    </row>
    <row r="16" spans="2:9" s="35" customFormat="1" ht="25" customHeight="1" x14ac:dyDescent="0.2">
      <c r="B16" s="79"/>
      <c r="C16" s="43">
        <f t="array" ref="C16:I16">DaysAndWeeks+DATE(CalendarYear,9,1)-WEEKDAY(DATE(CalendarYear,9,1),(WeekStart="M")+1)+36</f>
        <v>46299</v>
      </c>
      <c r="D16" s="36">
        <v>46300</v>
      </c>
      <c r="E16" s="36">
        <v>46301</v>
      </c>
      <c r="F16" s="36">
        <v>46302</v>
      </c>
      <c r="G16" s="36">
        <v>46303</v>
      </c>
      <c r="H16" s="36">
        <v>46304</v>
      </c>
      <c r="I16" s="71">
        <v>46305</v>
      </c>
    </row>
    <row r="17" spans="2:9" s="54" customFormat="1" ht="75" customHeight="1" x14ac:dyDescent="0.15">
      <c r="B17" s="84"/>
      <c r="C17" s="57"/>
      <c r="D17" s="55"/>
      <c r="E17" s="55"/>
      <c r="F17" s="55"/>
      <c r="G17" s="55"/>
      <c r="H17" s="55"/>
      <c r="I17" s="91"/>
    </row>
    <row r="18" spans="2:9" ht="125" customHeight="1" thickBot="1" x14ac:dyDescent="0.2">
      <c r="B18" s="76"/>
      <c r="C18" s="169" t="s">
        <v>6</v>
      </c>
      <c r="D18" s="170"/>
      <c r="E18" s="170"/>
      <c r="F18" s="170"/>
      <c r="G18" s="170"/>
      <c r="H18" s="170"/>
      <c r="I18" s="171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11" priority="1">
      <formula>AND(DAY(C18)&gt;=1,DAY(C18)&lt;=15)</formula>
    </cfRule>
  </conditionalFormatting>
  <conditionalFormatting sqref="C6:H6">
    <cfRule type="expression" dxfId="10" priority="3">
      <formula>DAY(C6)&gt;8</formula>
    </cfRule>
  </conditionalFormatting>
  <conditionalFormatting sqref="C14:I14 E15:F15 I15 C16:I17">
    <cfRule type="expression" dxfId="9" priority="2">
      <formula>AND(DAY(C14)&gt;=1,DAY(C14)&lt;=15)</formula>
    </cfRule>
  </conditionalFormatting>
  <hyperlinks>
    <hyperlink ref="G3" location="AUGUST!A1" tooltip="Navigation link to the previous month" display="&lt;- MAY" xr:uid="{8DE699E4-6F13-1944-8DEF-CBF6C8E00047}"/>
    <hyperlink ref="H3" location="OCTOBER!A1" tooltip="Navigation link to the next month" display="JULY -&gt;" xr:uid="{00000000-0004-0000-08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96a5e1-f937-4986-abb4-c031ec480b26" xsi:nil="true"/>
    <lcf76f155ced4ddcb4097134ff3c332f xmlns="6088389d-f9a4-418b-a8d8-f0ed3f71e6c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AF7E8E9E6F343A759C45522CD9A83" ma:contentTypeVersion="15" ma:contentTypeDescription="Create a new document." ma:contentTypeScope="" ma:versionID="36f6a8b3d186de29e4e67a1a58c7a78f">
  <xsd:schema xmlns:xsd="http://www.w3.org/2001/XMLSchema" xmlns:xs="http://www.w3.org/2001/XMLSchema" xmlns:p="http://schemas.microsoft.com/office/2006/metadata/properties" xmlns:ns2="6088389d-f9a4-418b-a8d8-f0ed3f71e6c8" xmlns:ns3="2f96a5e1-f937-4986-abb4-c031ec480b26" targetNamespace="http://schemas.microsoft.com/office/2006/metadata/properties" ma:root="true" ma:fieldsID="168d9fd93b50897fb7fd6a2fa349d4e4" ns2:_="" ns3:_="">
    <xsd:import namespace="6088389d-f9a4-418b-a8d8-f0ed3f71e6c8"/>
    <xsd:import namespace="2f96a5e1-f937-4986-abb4-c031ec480b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88389d-f9a4-418b-a8d8-f0ed3f71e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b970f53-6d7c-482d-a391-807fc8ea12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6a5e1-f937-4986-abb4-c031ec480b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616444-4ad6-4df3-8c5e-a07c72489a7f}" ma:internalName="TaxCatchAll" ma:showField="CatchAllData" ma:web="2f96a5e1-f937-4986-abb4-c031ec480b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54C7F9-FE0D-4D11-BD2E-35CDFCA06F89}">
  <ds:schemaRefs>
    <ds:schemaRef ds:uri="http://schemas.microsoft.com/office/2006/metadata/properties"/>
    <ds:schemaRef ds:uri="http://schemas.microsoft.com/office/infopath/2007/PartnerControls"/>
    <ds:schemaRef ds:uri="2f96a5e1-f937-4986-abb4-c031ec480b26"/>
    <ds:schemaRef ds:uri="6088389d-f9a4-418b-a8d8-f0ed3f71e6c8"/>
  </ds:schemaRefs>
</ds:datastoreItem>
</file>

<file path=customXml/itemProps2.xml><?xml version="1.0" encoding="utf-8"?>
<ds:datastoreItem xmlns:ds="http://schemas.openxmlformats.org/officeDocument/2006/customXml" ds:itemID="{9DB29662-14CD-45D1-BA66-8FAC675A14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937504-F1EA-46A5-B9BF-E1DC518AC5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88389d-f9a4-418b-a8d8-f0ed3f71e6c8"/>
    <ds:schemaRef ds:uri="2f96a5e1-f937-4986-abb4-c031ec480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TM10000062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Key</dc:creator>
  <cp:keywords/>
  <dc:description/>
  <cp:lastModifiedBy>Catherine Mahanna</cp:lastModifiedBy>
  <cp:revision/>
  <dcterms:created xsi:type="dcterms:W3CDTF">2016-11-11T22:25:27Z</dcterms:created>
  <dcterms:modified xsi:type="dcterms:W3CDTF">2026-06-23T18:53:34Z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0x010100850AF7E8E9E6F343A759C45522CD9A83</vt:lpwstr>
  </property>
  <property fmtid="{D5CDD505-2E9C-101B-9397-08002B2CF9AE}" pid="3" name="MediaServiceImageTags">
    <vt:lpwstr/>
  </property>
</Properties>
</file>