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cmahanna/Downloads/"/>
    </mc:Choice>
  </mc:AlternateContent>
  <xr:revisionPtr revIDLastSave="0" documentId="8_{97F3A19E-BAA2-FD40-A104-E4D78C173EFB}" xr6:coauthVersionLast="47" xr6:coauthVersionMax="47" xr10:uidLastSave="{00000000-0000-0000-0000-000000000000}"/>
  <bookViews>
    <workbookView xWindow="340" yWindow="760" windowWidth="30240" windowHeight="19200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JANUARY!$D$3</definedName>
    <definedName name="DaysAndWeeks">{0,1,2,3,4,5,6} + {0;1;2;3;4;5}*7</definedName>
    <definedName name="_xlnm.Print_Area" localSheetId="3">APRIL!$C$2:$I$18</definedName>
    <definedName name="_xlnm.Print_Area" localSheetId="7">AUGUST!$C$2:$I$18</definedName>
    <definedName name="_xlnm.Print_Area" localSheetId="11">DECEMBER!$C$2:$I$18</definedName>
    <definedName name="_xlnm.Print_Area" localSheetId="1">FEBRUARY!$C$2:$I$18</definedName>
    <definedName name="_xlnm.Print_Area" localSheetId="0">JANUARY!$C$2:$I$18</definedName>
    <definedName name="_xlnm.Print_Area" localSheetId="6">JULY!$C$2:$I$18</definedName>
    <definedName name="_xlnm.Print_Area" localSheetId="5">JUNE!$C$2:$I$18</definedName>
    <definedName name="_xlnm.Print_Area" localSheetId="2">MARCH!$C$2:$I$18</definedName>
    <definedName name="_xlnm.Print_Area" localSheetId="4">MAY!$C$2:$I$18</definedName>
    <definedName name="_xlnm.Print_Area" localSheetId="10">NOVEMBER!$C$2:$I$18</definedName>
    <definedName name="_xlnm.Print_Area" localSheetId="9">OCTOBER!$C$2:$I$18</definedName>
    <definedName name="_xlnm.Print_Area" localSheetId="8">SEPTEMBER!$C$2:$I$18</definedName>
    <definedName name="WeekStart">JANUARY!$F$3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2" l="1"/>
  <c r="C4" i="13"/>
  <c r="C4" i="12"/>
  <c r="C4" i="11"/>
  <c r="C4" i="10"/>
  <c r="C4" i="9"/>
  <c r="C4" i="8"/>
  <c r="C4" i="7"/>
  <c r="C4" i="6"/>
  <c r="C4" i="5"/>
  <c r="C4" i="4"/>
  <c r="C4" i="3"/>
  <c r="C8" i="9" a="1"/>
  <c r="I8" i="9" s="1"/>
  <c r="C5" i="5"/>
  <c r="C5" i="13"/>
  <c r="C5" i="12"/>
  <c r="C5" i="11"/>
  <c r="C5" i="10"/>
  <c r="C5" i="9"/>
  <c r="C5" i="8"/>
  <c r="C5" i="7"/>
  <c r="C5" i="6"/>
  <c r="C5" i="4"/>
  <c r="C5" i="3"/>
  <c r="C5" i="2"/>
  <c r="C16" i="3" l="1" a="1"/>
  <c r="I16" i="3" s="1"/>
  <c r="C6" i="7" a="1"/>
  <c r="H6" i="7" s="1"/>
  <c r="H5" i="7" s="1"/>
  <c r="C6" i="12" a="1"/>
  <c r="H6" i="12" s="1"/>
  <c r="H5" i="12" s="1"/>
  <c r="H8" i="9"/>
  <c r="C6" i="3" a="1"/>
  <c r="I6" i="3" s="1"/>
  <c r="I5" i="3" s="1"/>
  <c r="C14" i="4" a="1"/>
  <c r="C14" i="4" s="1"/>
  <c r="C14" i="7" a="1"/>
  <c r="E14" i="7" s="1"/>
  <c r="C14" i="13" a="1"/>
  <c r="D14" i="13" s="1"/>
  <c r="C14" i="3" a="1"/>
  <c r="C14" i="3" s="1"/>
  <c r="C12" i="9" a="1"/>
  <c r="I12" i="9" s="1"/>
  <c r="C10" i="9" a="1"/>
  <c r="C10" i="9" s="1"/>
  <c r="C6" i="5" a="1"/>
  <c r="G6" i="5" s="1"/>
  <c r="G5" i="5" s="1"/>
  <c r="C10" i="5" a="1"/>
  <c r="H10" i="5" s="1"/>
  <c r="C6" i="10" a="1"/>
  <c r="G6" i="10" s="1"/>
  <c r="G5" i="10" s="1"/>
  <c r="I6" i="7"/>
  <c r="I5" i="7" s="1"/>
  <c r="C12" i="5" a="1"/>
  <c r="F12" i="5" s="1"/>
  <c r="C14" i="10" a="1"/>
  <c r="D14" i="10" s="1"/>
  <c r="E6" i="3"/>
  <c r="E5" i="3" s="1"/>
  <c r="C6" i="6" a="1"/>
  <c r="C6" i="6" s="1"/>
  <c r="C10" i="2" a="1"/>
  <c r="F10" i="2" s="1"/>
  <c r="C16" i="6" a="1"/>
  <c r="F16" i="6" s="1"/>
  <c r="C6" i="13" a="1"/>
  <c r="H6" i="13" s="1"/>
  <c r="H5" i="13" s="1"/>
  <c r="H6" i="5"/>
  <c r="H5" i="5" s="1"/>
  <c r="F14" i="3"/>
  <c r="F6" i="3"/>
  <c r="F5" i="3" s="1"/>
  <c r="C6" i="12"/>
  <c r="F6" i="12"/>
  <c r="F5" i="12" s="1"/>
  <c r="D6" i="7"/>
  <c r="D5" i="7" s="1"/>
  <c r="C6" i="7"/>
  <c r="E6" i="7"/>
  <c r="E5" i="7" s="1"/>
  <c r="F14" i="13"/>
  <c r="E6" i="10"/>
  <c r="E5" i="10" s="1"/>
  <c r="H14" i="7"/>
  <c r="G14" i="7"/>
  <c r="G14" i="3"/>
  <c r="G14" i="4"/>
  <c r="H14" i="4"/>
  <c r="E14" i="4"/>
  <c r="H6" i="3"/>
  <c r="H5" i="3" s="1"/>
  <c r="F6" i="7"/>
  <c r="F5" i="7" s="1"/>
  <c r="I6" i="12"/>
  <c r="I5" i="12" s="1"/>
  <c r="H14" i="3"/>
  <c r="I14" i="3"/>
  <c r="D14" i="3"/>
  <c r="F12" i="9"/>
  <c r="C12" i="9"/>
  <c r="H16" i="3"/>
  <c r="G16" i="3"/>
  <c r="E16" i="3"/>
  <c r="C16" i="3"/>
  <c r="D16" i="3"/>
  <c r="F16" i="3"/>
  <c r="G8" i="9"/>
  <c r="C8" i="9"/>
  <c r="F8" i="9"/>
  <c r="E8" i="9"/>
  <c r="D8" i="9"/>
  <c r="C8" i="6" a="1"/>
  <c r="C16" i="7" a="1"/>
  <c r="C12" i="8" a="1"/>
  <c r="C16" i="10" a="1"/>
  <c r="C8" i="10" a="1"/>
  <c r="C6" i="11" a="1"/>
  <c r="I6" i="11" s="1"/>
  <c r="I5" i="11" s="1"/>
  <c r="C8" i="12" a="1"/>
  <c r="C8" i="13" a="1"/>
  <c r="C16" i="13" a="1"/>
  <c r="C16" i="11" a="1"/>
  <c r="C8" i="3" a="1"/>
  <c r="C10" i="6" a="1"/>
  <c r="C14" i="8" a="1"/>
  <c r="C8" i="11" a="1"/>
  <c r="C8" i="11" s="1"/>
  <c r="C10" i="12" a="1"/>
  <c r="C16" i="8" a="1"/>
  <c r="C6" i="4" a="1"/>
  <c r="C8" i="4" a="1"/>
  <c r="C14" i="5" a="1"/>
  <c r="C8" i="7" a="1"/>
  <c r="C14" i="9" a="1"/>
  <c r="C10" i="10" a="1"/>
  <c r="C10" i="11" a="1"/>
  <c r="F10" i="11" s="1"/>
  <c r="C12" i="12" a="1"/>
  <c r="C10" i="13" a="1"/>
  <c r="C12" i="2" a="1"/>
  <c r="C6" i="8" a="1"/>
  <c r="C14" i="2" a="1"/>
  <c r="C10" i="3" a="1"/>
  <c r="C10" i="4" a="1"/>
  <c r="C12" i="6" a="1"/>
  <c r="C10" i="7" a="1"/>
  <c r="C8" i="8" a="1"/>
  <c r="C6" i="9" a="1"/>
  <c r="C12" i="11" a="1"/>
  <c r="C16" i="4" a="1"/>
  <c r="C6" i="2" a="1"/>
  <c r="C8" i="5" a="1"/>
  <c r="C16" i="5" a="1"/>
  <c r="C16" i="9" a="1"/>
  <c r="C12" i="10" a="1"/>
  <c r="C14" i="11" a="1"/>
  <c r="C14" i="12" a="1"/>
  <c r="C12" i="13" a="1"/>
  <c r="C16" i="12" a="1"/>
  <c r="C8" i="2" a="1"/>
  <c r="C16" i="2" a="1"/>
  <c r="C12" i="3" a="1"/>
  <c r="C12" i="4" a="1"/>
  <c r="C14" i="6" a="1"/>
  <c r="C12" i="7" a="1"/>
  <c r="C10" i="8" a="1"/>
  <c r="H14" i="11"/>
  <c r="C10" i="11"/>
  <c r="H16" i="11"/>
  <c r="G16" i="11"/>
  <c r="F16" i="11"/>
  <c r="E16" i="11"/>
  <c r="I10" i="11"/>
  <c r="F12" i="11"/>
  <c r="D16" i="11"/>
  <c r="G10" i="11"/>
  <c r="H12" i="11"/>
  <c r="E10" i="11"/>
  <c r="H10" i="11"/>
  <c r="E14" i="11"/>
  <c r="C12" i="11"/>
  <c r="D10" i="11"/>
  <c r="D12" i="11"/>
  <c r="F14" i="11"/>
  <c r="E6" i="11"/>
  <c r="E5" i="11" s="1"/>
  <c r="E12" i="11"/>
  <c r="G14" i="11"/>
  <c r="C14" i="11"/>
  <c r="H8" i="11"/>
  <c r="E16" i="6" l="1"/>
  <c r="H10" i="9"/>
  <c r="H6" i="10"/>
  <c r="H5" i="10" s="1"/>
  <c r="H12" i="9"/>
  <c r="F6" i="10"/>
  <c r="F5" i="10" s="1"/>
  <c r="I14" i="7"/>
  <c r="I10" i="9"/>
  <c r="C16" i="6"/>
  <c r="H10" i="2"/>
  <c r="I14" i="4"/>
  <c r="I6" i="10"/>
  <c r="I5" i="10" s="1"/>
  <c r="E14" i="3"/>
  <c r="E12" i="9"/>
  <c r="H12" i="5"/>
  <c r="D6" i="3"/>
  <c r="D5" i="3" s="1"/>
  <c r="I14" i="13"/>
  <c r="E6" i="12"/>
  <c r="E5" i="12" s="1"/>
  <c r="I6" i="5"/>
  <c r="I5" i="5" s="1"/>
  <c r="G6" i="3"/>
  <c r="G5" i="3" s="1"/>
  <c r="G6" i="7"/>
  <c r="G5" i="7" s="1"/>
  <c r="I10" i="5"/>
  <c r="C10" i="5"/>
  <c r="G10" i="2"/>
  <c r="F14" i="4"/>
  <c r="C6" i="10"/>
  <c r="D10" i="5"/>
  <c r="F10" i="5"/>
  <c r="D12" i="9"/>
  <c r="C14" i="7"/>
  <c r="C14" i="13"/>
  <c r="E10" i="2"/>
  <c r="D14" i="4"/>
  <c r="E14" i="10"/>
  <c r="D6" i="6"/>
  <c r="D5" i="6" s="1"/>
  <c r="E14" i="13"/>
  <c r="E10" i="5"/>
  <c r="D6" i="12"/>
  <c r="D5" i="12" s="1"/>
  <c r="E6" i="5"/>
  <c r="E5" i="5" s="1"/>
  <c r="C6" i="3"/>
  <c r="G14" i="13"/>
  <c r="F14" i="10"/>
  <c r="H14" i="13"/>
  <c r="D14" i="7"/>
  <c r="F14" i="7"/>
  <c r="G14" i="10"/>
  <c r="D16" i="6"/>
  <c r="C14" i="10"/>
  <c r="G6" i="12"/>
  <c r="G5" i="12" s="1"/>
  <c r="I10" i="2"/>
  <c r="G12" i="9"/>
  <c r="D6" i="5"/>
  <c r="D5" i="5" s="1"/>
  <c r="G16" i="6"/>
  <c r="I16" i="6"/>
  <c r="F6" i="5"/>
  <c r="F5" i="5" s="1"/>
  <c r="H16" i="6"/>
  <c r="C6" i="13"/>
  <c r="D6" i="13"/>
  <c r="D5" i="13" s="1"/>
  <c r="I12" i="5"/>
  <c r="G12" i="5"/>
  <c r="D12" i="5"/>
  <c r="E12" i="5"/>
  <c r="C12" i="5"/>
  <c r="E6" i="13"/>
  <c r="E5" i="13" s="1"/>
  <c r="H14" i="10"/>
  <c r="D10" i="2"/>
  <c r="G10" i="5"/>
  <c r="F6" i="13"/>
  <c r="F5" i="13" s="1"/>
  <c r="C6" i="5"/>
  <c r="I14" i="10"/>
  <c r="G6" i="13"/>
  <c r="G5" i="13" s="1"/>
  <c r="E6" i="6"/>
  <c r="E5" i="6" s="1"/>
  <c r="F6" i="6"/>
  <c r="F5" i="6" s="1"/>
  <c r="G6" i="6"/>
  <c r="G5" i="6" s="1"/>
  <c r="I6" i="6"/>
  <c r="I5" i="6" s="1"/>
  <c r="H6" i="6"/>
  <c r="H5" i="6" s="1"/>
  <c r="E10" i="9"/>
  <c r="F10" i="9"/>
  <c r="D10" i="9"/>
  <c r="G10" i="9"/>
  <c r="C10" i="2"/>
  <c r="D6" i="10"/>
  <c r="D5" i="10" s="1"/>
  <c r="I6" i="13"/>
  <c r="I5" i="13" s="1"/>
  <c r="I8" i="2"/>
  <c r="F8" i="2"/>
  <c r="H8" i="2"/>
  <c r="G8" i="2"/>
  <c r="E8" i="2"/>
  <c r="D8" i="2"/>
  <c r="C8" i="2"/>
  <c r="D10" i="4"/>
  <c r="C10" i="4"/>
  <c r="E10" i="4"/>
  <c r="I10" i="4"/>
  <c r="F10" i="4"/>
  <c r="G10" i="4"/>
  <c r="H10" i="4"/>
  <c r="I16" i="12"/>
  <c r="G16" i="12"/>
  <c r="H16" i="12"/>
  <c r="D16" i="12"/>
  <c r="C16" i="12"/>
  <c r="E16" i="12"/>
  <c r="F16" i="12"/>
  <c r="E6" i="2"/>
  <c r="E5" i="2" s="1"/>
  <c r="G6" i="2"/>
  <c r="G5" i="2" s="1"/>
  <c r="D6" i="2"/>
  <c r="D5" i="2" s="1"/>
  <c r="C6" i="2"/>
  <c r="F6" i="2"/>
  <c r="F5" i="2" s="1"/>
  <c r="I6" i="2"/>
  <c r="I5" i="2" s="1"/>
  <c r="H6" i="2"/>
  <c r="H5" i="2" s="1"/>
  <c r="F10" i="3"/>
  <c r="G10" i="3"/>
  <c r="I10" i="3"/>
  <c r="C10" i="3"/>
  <c r="D10" i="3"/>
  <c r="E10" i="3"/>
  <c r="H10" i="3"/>
  <c r="I14" i="9"/>
  <c r="G14" i="9"/>
  <c r="E14" i="9"/>
  <c r="D14" i="9"/>
  <c r="F14" i="9"/>
  <c r="C14" i="9"/>
  <c r="H14" i="9"/>
  <c r="I14" i="8"/>
  <c r="H14" i="8"/>
  <c r="G14" i="8"/>
  <c r="E14" i="8"/>
  <c r="D14" i="8"/>
  <c r="C14" i="8"/>
  <c r="F14" i="8"/>
  <c r="H8" i="10"/>
  <c r="G8" i="10"/>
  <c r="F8" i="10"/>
  <c r="E8" i="10"/>
  <c r="D8" i="10"/>
  <c r="C8" i="10"/>
  <c r="I8" i="10"/>
  <c r="D8" i="5"/>
  <c r="C8" i="5"/>
  <c r="F8" i="5"/>
  <c r="H8" i="5"/>
  <c r="E8" i="5"/>
  <c r="G8" i="5"/>
  <c r="I8" i="5"/>
  <c r="I10" i="10"/>
  <c r="C10" i="10"/>
  <c r="G10" i="10"/>
  <c r="E10" i="10"/>
  <c r="F10" i="10"/>
  <c r="H10" i="10"/>
  <c r="D10" i="10"/>
  <c r="H6" i="11"/>
  <c r="H5" i="11" s="1"/>
  <c r="G8" i="11"/>
  <c r="D8" i="11"/>
  <c r="I10" i="8"/>
  <c r="C10" i="8"/>
  <c r="H10" i="8"/>
  <c r="G10" i="8"/>
  <c r="E10" i="8"/>
  <c r="F10" i="8"/>
  <c r="D10" i="8"/>
  <c r="D12" i="13"/>
  <c r="H12" i="13"/>
  <c r="C12" i="13"/>
  <c r="I12" i="13"/>
  <c r="G12" i="13"/>
  <c r="F12" i="13"/>
  <c r="E12" i="13"/>
  <c r="E16" i="4"/>
  <c r="G16" i="4"/>
  <c r="D16" i="4"/>
  <c r="F16" i="4"/>
  <c r="I16" i="4"/>
  <c r="H16" i="4"/>
  <c r="C16" i="4"/>
  <c r="E14" i="2"/>
  <c r="H14" i="2"/>
  <c r="G14" i="2"/>
  <c r="C14" i="2"/>
  <c r="I14" i="2"/>
  <c r="D14" i="2"/>
  <c r="F14" i="2"/>
  <c r="G8" i="7"/>
  <c r="C8" i="7"/>
  <c r="E8" i="7"/>
  <c r="F8" i="7"/>
  <c r="I8" i="7"/>
  <c r="H8" i="7"/>
  <c r="D8" i="7"/>
  <c r="C10" i="6"/>
  <c r="G10" i="6"/>
  <c r="E10" i="6"/>
  <c r="H10" i="6"/>
  <c r="F10" i="6"/>
  <c r="I10" i="6"/>
  <c r="D10" i="6"/>
  <c r="E16" i="10"/>
  <c r="F16" i="10"/>
  <c r="C16" i="10"/>
  <c r="I16" i="10"/>
  <c r="H16" i="10"/>
  <c r="G16" i="10"/>
  <c r="D16" i="10"/>
  <c r="D12" i="7"/>
  <c r="H12" i="7"/>
  <c r="F12" i="7"/>
  <c r="G12" i="7"/>
  <c r="I12" i="7"/>
  <c r="E12" i="7"/>
  <c r="C12" i="7"/>
  <c r="F14" i="12"/>
  <c r="E14" i="12"/>
  <c r="C14" i="12"/>
  <c r="D14" i="12"/>
  <c r="H14" i="12"/>
  <c r="G14" i="12"/>
  <c r="I14" i="12"/>
  <c r="G12" i="11"/>
  <c r="I12" i="11"/>
  <c r="H6" i="8"/>
  <c r="H5" i="8" s="1"/>
  <c r="I6" i="8"/>
  <c r="I5" i="8" s="1"/>
  <c r="G6" i="8"/>
  <c r="G5" i="8" s="1"/>
  <c r="F6" i="8"/>
  <c r="F5" i="8" s="1"/>
  <c r="C6" i="8"/>
  <c r="E6" i="8"/>
  <c r="E5" i="8" s="1"/>
  <c r="D6" i="8"/>
  <c r="D5" i="8" s="1"/>
  <c r="D14" i="5"/>
  <c r="G14" i="5"/>
  <c r="I14" i="5"/>
  <c r="E14" i="5"/>
  <c r="C14" i="5"/>
  <c r="F14" i="5"/>
  <c r="H14" i="5"/>
  <c r="I8" i="3"/>
  <c r="G8" i="3"/>
  <c r="E8" i="3"/>
  <c r="H8" i="3"/>
  <c r="F8" i="3"/>
  <c r="C8" i="3"/>
  <c r="D8" i="3"/>
  <c r="H12" i="8"/>
  <c r="I12" i="8"/>
  <c r="D12" i="8"/>
  <c r="C12" i="8"/>
  <c r="E12" i="8"/>
  <c r="G12" i="8"/>
  <c r="F12" i="8"/>
  <c r="C14" i="6"/>
  <c r="E14" i="6"/>
  <c r="D14" i="6"/>
  <c r="G14" i="6"/>
  <c r="I14" i="6"/>
  <c r="F14" i="6"/>
  <c r="H14" i="6"/>
  <c r="I14" i="11"/>
  <c r="D14" i="11"/>
  <c r="E6" i="9"/>
  <c r="E5" i="9" s="1"/>
  <c r="D6" i="9"/>
  <c r="D5" i="9" s="1"/>
  <c r="C6" i="9"/>
  <c r="I6" i="9"/>
  <c r="I5" i="9" s="1"/>
  <c r="H6" i="9"/>
  <c r="H5" i="9" s="1"/>
  <c r="F6" i="9"/>
  <c r="F5" i="9" s="1"/>
  <c r="G6" i="9"/>
  <c r="G5" i="9" s="1"/>
  <c r="H12" i="2"/>
  <c r="I12" i="2"/>
  <c r="E12" i="2"/>
  <c r="G12" i="2"/>
  <c r="C12" i="2"/>
  <c r="D12" i="2"/>
  <c r="F12" i="2"/>
  <c r="D8" i="4"/>
  <c r="I8" i="4"/>
  <c r="E8" i="4"/>
  <c r="C8" i="4"/>
  <c r="F8" i="4"/>
  <c r="H8" i="4"/>
  <c r="G8" i="4"/>
  <c r="C16" i="11"/>
  <c r="I16" i="11"/>
  <c r="I16" i="7"/>
  <c r="G16" i="7"/>
  <c r="E16" i="7"/>
  <c r="C16" i="7"/>
  <c r="D16" i="7"/>
  <c r="H16" i="7"/>
  <c r="F16" i="7"/>
  <c r="F6" i="11"/>
  <c r="F5" i="11" s="1"/>
  <c r="I12" i="4"/>
  <c r="H12" i="4"/>
  <c r="D12" i="4"/>
  <c r="E12" i="4"/>
  <c r="G12" i="4"/>
  <c r="C12" i="4"/>
  <c r="F12" i="4"/>
  <c r="I12" i="10"/>
  <c r="G12" i="10"/>
  <c r="D12" i="10"/>
  <c r="C12" i="10"/>
  <c r="F12" i="10"/>
  <c r="E12" i="10"/>
  <c r="H12" i="10"/>
  <c r="C8" i="8"/>
  <c r="D8" i="8"/>
  <c r="I8" i="8"/>
  <c r="H8" i="8"/>
  <c r="E8" i="8"/>
  <c r="G8" i="8"/>
  <c r="F8" i="8"/>
  <c r="I10" i="13"/>
  <c r="F10" i="13"/>
  <c r="H10" i="13"/>
  <c r="G10" i="13"/>
  <c r="C10" i="13"/>
  <c r="D10" i="13"/>
  <c r="E10" i="13"/>
  <c r="G6" i="4"/>
  <c r="G5" i="4" s="1"/>
  <c r="I6" i="4"/>
  <c r="I5" i="4" s="1"/>
  <c r="D6" i="4"/>
  <c r="D5" i="4" s="1"/>
  <c r="C6" i="4"/>
  <c r="F6" i="4"/>
  <c r="F5" i="4" s="1"/>
  <c r="E6" i="4"/>
  <c r="E5" i="4" s="1"/>
  <c r="H6" i="4"/>
  <c r="H5" i="4" s="1"/>
  <c r="D16" i="13"/>
  <c r="I16" i="13"/>
  <c r="H16" i="13"/>
  <c r="C16" i="13"/>
  <c r="G16" i="13"/>
  <c r="F16" i="13"/>
  <c r="E16" i="13"/>
  <c r="I8" i="6"/>
  <c r="G8" i="6"/>
  <c r="D8" i="6"/>
  <c r="F8" i="6"/>
  <c r="E8" i="6"/>
  <c r="H8" i="6"/>
  <c r="C8" i="6"/>
  <c r="H12" i="3"/>
  <c r="C12" i="3"/>
  <c r="F12" i="3"/>
  <c r="G12" i="3"/>
  <c r="E12" i="3"/>
  <c r="I12" i="3"/>
  <c r="D12" i="3"/>
  <c r="I16" i="9"/>
  <c r="C16" i="9"/>
  <c r="H16" i="9"/>
  <c r="E16" i="9"/>
  <c r="D16" i="9"/>
  <c r="F16" i="9"/>
  <c r="G16" i="9"/>
  <c r="I10" i="7"/>
  <c r="G10" i="7"/>
  <c r="E10" i="7"/>
  <c r="D10" i="7"/>
  <c r="C10" i="7"/>
  <c r="F10" i="7"/>
  <c r="H10" i="7"/>
  <c r="H12" i="12"/>
  <c r="I12" i="12"/>
  <c r="C12" i="12"/>
  <c r="G12" i="12"/>
  <c r="E12" i="12"/>
  <c r="F12" i="12"/>
  <c r="D12" i="12"/>
  <c r="E16" i="8"/>
  <c r="D16" i="8"/>
  <c r="F16" i="8"/>
  <c r="G16" i="8"/>
  <c r="H16" i="8"/>
  <c r="C16" i="8"/>
  <c r="I16" i="8"/>
  <c r="I8" i="13"/>
  <c r="H8" i="13"/>
  <c r="E8" i="13"/>
  <c r="G8" i="13"/>
  <c r="F8" i="13"/>
  <c r="D8" i="13"/>
  <c r="C8" i="13"/>
  <c r="G6" i="11"/>
  <c r="G5" i="11" s="1"/>
  <c r="E8" i="11"/>
  <c r="F8" i="11"/>
  <c r="I8" i="11"/>
  <c r="C6" i="11"/>
  <c r="D6" i="11"/>
  <c r="D5" i="11" s="1"/>
  <c r="C16" i="2"/>
  <c r="H16" i="2"/>
  <c r="G16" i="2"/>
  <c r="I16" i="2"/>
  <c r="E16" i="2"/>
  <c r="D16" i="2"/>
  <c r="F16" i="2"/>
  <c r="C16" i="5"/>
  <c r="H16" i="5"/>
  <c r="I16" i="5"/>
  <c r="F16" i="5"/>
  <c r="D16" i="5"/>
  <c r="E16" i="5"/>
  <c r="G16" i="5"/>
  <c r="I12" i="6"/>
  <c r="G12" i="6"/>
  <c r="H12" i="6"/>
  <c r="E12" i="6"/>
  <c r="D12" i="6"/>
  <c r="C12" i="6"/>
  <c r="F12" i="6"/>
  <c r="H10" i="12"/>
  <c r="G10" i="12"/>
  <c r="F10" i="12"/>
  <c r="E10" i="12"/>
  <c r="D10" i="12"/>
  <c r="I10" i="12"/>
  <c r="C10" i="12"/>
  <c r="I8" i="12"/>
  <c r="H8" i="12"/>
  <c r="D8" i="12"/>
  <c r="G8" i="12"/>
  <c r="F8" i="12"/>
  <c r="E8" i="12"/>
  <c r="C8" i="12"/>
</calcChain>
</file>

<file path=xl/sharedStrings.xml><?xml version="1.0" encoding="utf-8"?>
<sst xmlns="http://schemas.openxmlformats.org/spreadsheetml/2006/main" count="151" uniqueCount="41">
  <si>
    <t>Enter year:</t>
  </si>
  <si>
    <t>Week start:</t>
  </si>
  <si>
    <t>S</t>
  </si>
  <si>
    <r>
      <t>FEBRUARY</t>
    </r>
    <r>
      <rPr>
        <b/>
        <u/>
        <sz val="18"/>
        <color theme="0"/>
        <rFont val="Montserrat Regular"/>
      </rPr>
      <t xml:space="preserve"> -&gt;</t>
    </r>
  </si>
  <si>
    <t>January Parenting Schedule</t>
  </si>
  <si>
    <t>3:00pm</t>
  </si>
  <si>
    <r>
      <t xml:space="preserve">
</t>
    </r>
    <r>
      <rPr>
        <b/>
        <sz val="12"/>
        <rFont val="Montserrat Regular"/>
      </rPr>
      <t>Notes</t>
    </r>
    <r>
      <rPr>
        <sz val="12"/>
        <rFont val="Montserrat Regular"/>
      </rPr>
      <t xml:space="preserve">: </t>
    </r>
  </si>
  <si>
    <t>&lt;- JANUARY</t>
  </si>
  <si>
    <t>MARCH -&gt;</t>
  </si>
  <si>
    <t>February Parenting Schedule</t>
  </si>
  <si>
    <t>&lt;- FEBRUARY</t>
  </si>
  <si>
    <t>APRIL -&gt;</t>
  </si>
  <si>
    <t>March Parenting Schedule</t>
  </si>
  <si>
    <t>&lt;- MARCH</t>
  </si>
  <si>
    <t>MAY -&gt;</t>
  </si>
  <si>
    <t>April Parenting Schedule</t>
  </si>
  <si>
    <t>&lt;- APRIL</t>
  </si>
  <si>
    <t>JUNE -&gt;</t>
  </si>
  <si>
    <t>May Parenting Schedule</t>
  </si>
  <si>
    <t>&lt;- MAY</t>
  </si>
  <si>
    <t>JULY -&gt;</t>
  </si>
  <si>
    <t>June Parenting Schedule</t>
  </si>
  <si>
    <t>&lt;-JUNE</t>
  </si>
  <si>
    <t>AUGUST -&gt;</t>
  </si>
  <si>
    <t>July Parenting Schedule</t>
  </si>
  <si>
    <t>&lt;- JULY</t>
  </si>
  <si>
    <t>SEPTEMBER -&gt;</t>
  </si>
  <si>
    <t>August Parenting Schedule</t>
  </si>
  <si>
    <t>&lt;- AUGUST</t>
  </si>
  <si>
    <t>OCTOBER -&gt;</t>
  </si>
  <si>
    <t>September Parenting Schedule</t>
  </si>
  <si>
    <t>&lt;- SEPTEMBER</t>
  </si>
  <si>
    <t>NOVEMBER -&gt;</t>
  </si>
  <si>
    <t>October Parenting Schedule</t>
  </si>
  <si>
    <t>&lt;- OCTOBER</t>
  </si>
  <si>
    <t>DECEMBER -&gt;</t>
  </si>
  <si>
    <t>November Parenting Schedule</t>
  </si>
  <si>
    <t>&lt;- NOVEMBER</t>
  </si>
  <si>
    <t>JANUARY -&gt;</t>
  </si>
  <si>
    <t>December Parenting Schedule</t>
  </si>
  <si>
    <t>50/50 3-4-4-3 Parenting Schedule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</si>
</sst>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[$-409]h:mm\ AM/PM;@"/>
  </numFmts>
  <fonts count="42" x14ac:knownFonts="1">
    <font>
      <b/>
      <sz val="11"/>
      <color theme="1" tint="0.34998626667073579"/>
      <name val="Georgia"/>
      <family val="2"/>
      <scheme val="minor"/>
    </font>
    <font>
      <b/>
      <sz val="11"/>
      <color theme="1"/>
      <name val="Georgia"/>
      <family val="2"/>
      <scheme val="minor"/>
    </font>
    <font>
      <b/>
      <sz val="34"/>
      <color theme="1"/>
      <name val="Georgia"/>
      <family val="2"/>
      <scheme val="major"/>
    </font>
    <font>
      <b/>
      <sz val="11"/>
      <color theme="2" tint="-0.749961851863155"/>
      <name val="Georgia"/>
      <family val="2"/>
      <scheme val="minor"/>
    </font>
    <font>
      <b/>
      <u/>
      <sz val="11"/>
      <color theme="1"/>
      <name val="Georgia"/>
      <family val="2"/>
      <scheme val="minor"/>
    </font>
    <font>
      <b/>
      <sz val="11"/>
      <color theme="1" tint="0.34998626667073579"/>
      <name val="Georgia"/>
      <family val="2"/>
      <scheme val="minor"/>
    </font>
    <font>
      <i/>
      <sz val="11"/>
      <color theme="1" tint="0.34998626667073579"/>
      <name val="Georgia"/>
      <family val="2"/>
      <scheme val="minor"/>
    </font>
    <font>
      <b/>
      <sz val="22"/>
      <color theme="1" tint="0.34998626667073579"/>
      <name val="Georgia"/>
      <family val="2"/>
      <scheme val="major"/>
    </font>
    <font>
      <b/>
      <u/>
      <sz val="11"/>
      <color theme="8" tint="-0.499984740745262"/>
      <name val="Georgia"/>
      <family val="2"/>
      <scheme val="minor"/>
    </font>
    <font>
      <b/>
      <sz val="11"/>
      <color theme="1" tint="0.34998626667073579"/>
      <name val="Montserrat Regular"/>
    </font>
    <font>
      <b/>
      <sz val="13"/>
      <color theme="1" tint="0.34998626667073579"/>
      <name val="Montserrat Regular"/>
    </font>
    <font>
      <sz val="9"/>
      <name val="Montserrat Regular"/>
    </font>
    <font>
      <sz val="11"/>
      <name val="Montserrat Regular"/>
    </font>
    <font>
      <sz val="11"/>
      <color theme="1" tint="0.34998626667073579"/>
      <name val="Montserrat Regular"/>
    </font>
    <font>
      <b/>
      <sz val="13"/>
      <color rgb="FFFAF9F5"/>
      <name val="Montserrat Regular"/>
    </font>
    <font>
      <sz val="12"/>
      <name val="Montserrat Regular"/>
    </font>
    <font>
      <b/>
      <sz val="12"/>
      <name val="Montserrat Regular"/>
    </font>
    <font>
      <b/>
      <sz val="14"/>
      <color theme="1" tint="0.34998626667073579"/>
      <name val="Montserrat Regular"/>
    </font>
    <font>
      <b/>
      <sz val="14"/>
      <color theme="0"/>
      <name val="Montserrat Regular"/>
    </font>
    <font>
      <sz val="14"/>
      <color theme="0"/>
      <name val="Montserrat Regular"/>
    </font>
    <font>
      <b/>
      <u/>
      <sz val="14"/>
      <color theme="0"/>
      <name val="Montserrat Regular"/>
    </font>
    <font>
      <b/>
      <u/>
      <sz val="18"/>
      <color theme="0"/>
      <name val="Montserrat Regular"/>
    </font>
    <font>
      <b/>
      <sz val="48"/>
      <color theme="0"/>
      <name val="Montserrat Regular"/>
    </font>
    <font>
      <sz val="14"/>
      <name val="Montserrat Regular"/>
    </font>
    <font>
      <b/>
      <sz val="48"/>
      <color rgb="FFFAF9F5"/>
      <name val="Montserrat Regular"/>
    </font>
    <font>
      <b/>
      <sz val="11"/>
      <color theme="0" tint="-4.9989318521683403E-2"/>
      <name val="Montserrat Regular"/>
    </font>
    <font>
      <b/>
      <u/>
      <sz val="14"/>
      <color theme="0" tint="-4.9989318521683403E-2"/>
      <name val="Montserrat Regular"/>
    </font>
    <font>
      <sz val="14"/>
      <color theme="1"/>
      <name val="Montserrat Regular"/>
    </font>
    <font>
      <sz val="14"/>
      <color theme="1" tint="0.34998626667073579"/>
      <name val="Montserrat Regular"/>
    </font>
    <font>
      <sz val="14"/>
      <color theme="0" tint="-0.14999847407452621"/>
      <name val="Montserrat Regular"/>
    </font>
    <font>
      <sz val="14"/>
      <color theme="0" tint="-0.249977111117893"/>
      <name val="Montserrat Regular"/>
    </font>
    <font>
      <b/>
      <sz val="11"/>
      <color theme="0"/>
      <name val="Montserrat Regular"/>
    </font>
    <font>
      <b/>
      <u/>
      <sz val="11"/>
      <color theme="0"/>
      <name val="Montserrat Regular"/>
    </font>
    <font>
      <sz val="9"/>
      <color theme="1"/>
      <name val="Montserrat Regular"/>
    </font>
    <font>
      <b/>
      <sz val="9"/>
      <color theme="1"/>
      <name val="Montserrat Regular"/>
    </font>
    <font>
      <b/>
      <sz val="22"/>
      <color theme="1" tint="0.34998626667073579"/>
      <name val="Montserrat Regular"/>
    </font>
    <font>
      <b/>
      <u/>
      <sz val="11"/>
      <color theme="1"/>
      <name val="Montserrat Regular"/>
    </font>
    <font>
      <b/>
      <sz val="11"/>
      <color theme="2" tint="-0.749961851863155"/>
      <name val="Montserrat Regular"/>
    </font>
    <font>
      <u/>
      <sz val="14"/>
      <color theme="1"/>
      <name val="Montserrat Regular"/>
    </font>
    <font>
      <sz val="14"/>
      <color theme="2" tint="-0.749961851863155"/>
      <name val="Montserrat Regular"/>
    </font>
    <font>
      <b/>
      <sz val="14"/>
      <name val="Montserrat Medium"/>
    </font>
    <font>
      <b/>
      <sz val="48"/>
      <color theme="0"/>
      <name val="Montserrat Medium"/>
    </font>
  </fonts>
  <fills count="9">
    <fill>
      <patternFill patternType="none"/>
    </fill>
    <fill>
      <patternFill patternType="gray125"/>
    </fill>
    <fill>
      <patternFill patternType="solid">
        <fgColor rgb="FF1727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E839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AF9F5"/>
        <bgColor indexed="64"/>
      </patternFill>
    </fill>
  </fills>
  <borders count="31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/>
      <right/>
      <top style="thick">
        <color rgb="FF8FC6E2"/>
      </top>
      <bottom/>
      <diagonal/>
    </border>
    <border>
      <left/>
      <right style="thick">
        <color rgb="FF8FC6E2"/>
      </right>
      <top style="thick">
        <color rgb="FF8FC6E2"/>
      </top>
      <bottom/>
      <diagonal/>
    </border>
    <border>
      <left style="thick">
        <color rgb="FF8FC6E2"/>
      </left>
      <right/>
      <top/>
      <bottom/>
      <diagonal/>
    </border>
    <border>
      <left/>
      <right style="thick">
        <color rgb="FF8FC6E2"/>
      </right>
      <top/>
      <bottom/>
      <diagonal/>
    </border>
    <border>
      <left style="hair">
        <color rgb="FF8FC6E2"/>
      </left>
      <right style="hair">
        <color rgb="FF8FC6E2"/>
      </right>
      <top style="hair">
        <color rgb="FF8FC6E2"/>
      </top>
      <bottom style="hair">
        <color rgb="FF8FC6E2"/>
      </bottom>
      <diagonal/>
    </border>
    <border>
      <left style="hair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/>
      <top style="hair">
        <color rgb="FF8FC6E2"/>
      </top>
      <bottom/>
      <diagonal/>
    </border>
    <border>
      <left style="hair">
        <color rgb="FF8FC6E2"/>
      </left>
      <right/>
      <top/>
      <bottom style="hair">
        <color rgb="FF8FC6E2"/>
      </bottom>
      <diagonal/>
    </border>
    <border>
      <left style="hair">
        <color rgb="FF8FC6E2"/>
      </left>
      <right style="hair">
        <color rgb="FF8FC6E2"/>
      </right>
      <top/>
      <bottom/>
      <diagonal/>
    </border>
    <border>
      <left style="thick">
        <color rgb="FF8FC6E2"/>
      </left>
      <right style="hair">
        <color rgb="FF8FC6E2"/>
      </right>
      <top style="hair">
        <color rgb="FF8FC6E2"/>
      </top>
      <bottom/>
      <diagonal/>
    </border>
    <border>
      <left style="hair">
        <color rgb="FF8FC6E2"/>
      </left>
      <right style="thick">
        <color rgb="FF8FC6E2"/>
      </right>
      <top style="hair">
        <color rgb="FF8FC6E2"/>
      </top>
      <bottom/>
      <diagonal/>
    </border>
    <border>
      <left style="thick">
        <color rgb="FF8FC6E2"/>
      </left>
      <right style="hair">
        <color rgb="FF8FC6E2"/>
      </right>
      <top/>
      <bottom style="hair">
        <color rgb="FF8FC6E2"/>
      </bottom>
      <diagonal/>
    </border>
    <border>
      <left style="hair">
        <color rgb="FF8FC6E2"/>
      </left>
      <right style="thick">
        <color rgb="FF8FC6E2"/>
      </right>
      <top/>
      <bottom style="hair">
        <color rgb="FF8FC6E2"/>
      </bottom>
      <diagonal/>
    </border>
    <border>
      <left style="thick">
        <color rgb="FF8FC6E2"/>
      </left>
      <right style="hair">
        <color rgb="FF8FC6E2"/>
      </right>
      <top/>
      <bottom/>
      <diagonal/>
    </border>
    <border>
      <left style="hair">
        <color rgb="FF8FC6E2"/>
      </left>
      <right style="thick">
        <color rgb="FF8FC6E2"/>
      </right>
      <top/>
      <bottom/>
      <diagonal/>
    </border>
    <border>
      <left style="thick">
        <color rgb="FF8FC6E2"/>
      </left>
      <right/>
      <top style="hair">
        <color rgb="FF8FC6E2"/>
      </top>
      <bottom style="thick">
        <color rgb="FF8FC6E2"/>
      </bottom>
      <diagonal/>
    </border>
    <border>
      <left/>
      <right/>
      <top style="hair">
        <color rgb="FF8FC6E2"/>
      </top>
      <bottom style="thick">
        <color rgb="FF8FC6E2"/>
      </bottom>
      <diagonal/>
    </border>
    <border>
      <left/>
      <right style="thick">
        <color rgb="FF8FC6E2"/>
      </right>
      <top style="hair">
        <color rgb="FF8FC6E2"/>
      </top>
      <bottom style="thick">
        <color rgb="FF8FC6E2"/>
      </bottom>
      <diagonal/>
    </border>
    <border>
      <left/>
      <right/>
      <top/>
      <bottom style="thin">
        <color rgb="FF6E8390"/>
      </bottom>
      <diagonal/>
    </border>
    <border>
      <left/>
      <right style="thick">
        <color rgb="FF8FC6E2"/>
      </right>
      <top/>
      <bottom style="thin">
        <color rgb="FF6E8390"/>
      </bottom>
      <diagonal/>
    </border>
    <border>
      <left/>
      <right style="hair">
        <color rgb="FF8FC6E2"/>
      </right>
      <top/>
      <bottom style="hair">
        <color rgb="FF8FC6E2"/>
      </bottom>
      <diagonal/>
    </border>
    <border>
      <left/>
      <right style="hair">
        <color rgb="FF8FC6E2"/>
      </right>
      <top style="hair">
        <color rgb="FF8FC6E2"/>
      </top>
      <bottom/>
      <diagonal/>
    </border>
    <border>
      <left/>
      <right style="hair">
        <color rgb="FF8FC6E2"/>
      </right>
      <top/>
      <bottom/>
      <diagonal/>
    </border>
    <border>
      <left style="thick">
        <color rgb="FF8FC6E2"/>
      </left>
      <right/>
      <top/>
      <bottom style="thick">
        <color rgb="FF8FC6E2"/>
      </bottom>
      <diagonal/>
    </border>
    <border>
      <left/>
      <right/>
      <top/>
      <bottom style="thick">
        <color rgb="FF8FC6E2"/>
      </bottom>
      <diagonal/>
    </border>
    <border>
      <left/>
      <right style="thick">
        <color rgb="FF8FC6E2"/>
      </right>
      <top/>
      <bottom style="thick">
        <color rgb="FF8FC6E2"/>
      </bottom>
      <diagonal/>
    </border>
    <border>
      <left style="thick">
        <color rgb="FF8FC6E2"/>
      </left>
      <right/>
      <top/>
      <bottom style="hair">
        <color rgb="FF8FC6E2"/>
      </bottom>
      <diagonal/>
    </border>
    <border>
      <left style="thin">
        <color rgb="FF8FC6E2"/>
      </left>
      <right/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189">
    <xf numFmtId="0" fontId="0" fillId="0" borderId="0" xfId="0">
      <alignment horizontal="left" vertical="top" wrapText="1" indent="1"/>
    </xf>
    <xf numFmtId="0" fontId="9" fillId="0" borderId="0" xfId="0" applyFont="1">
      <alignment horizontal="left" vertical="top" wrapText="1" indent="1"/>
    </xf>
    <xf numFmtId="0" fontId="10" fillId="0" borderId="0" xfId="0" applyFont="1">
      <alignment horizontal="left" vertical="top" wrapText="1" indent="1"/>
    </xf>
    <xf numFmtId="0" fontId="12" fillId="3" borderId="8" xfId="11" applyFont="1" applyFill="1" applyBorder="1">
      <alignment horizontal="left" vertical="top" wrapText="1" indent="1"/>
    </xf>
    <xf numFmtId="164" fontId="12" fillId="3" borderId="11" xfId="4" applyFont="1" applyFill="1" applyBorder="1">
      <alignment horizontal="left" indent="1"/>
    </xf>
    <xf numFmtId="164" fontId="12" fillId="3" borderId="17" xfId="4" applyFont="1" applyFill="1" applyBorder="1">
      <alignment horizontal="left" indent="1"/>
    </xf>
    <xf numFmtId="0" fontId="13" fillId="0" borderId="0" xfId="0" applyFont="1">
      <alignment horizontal="left" vertical="top" wrapText="1" indent="1"/>
    </xf>
    <xf numFmtId="0" fontId="12" fillId="0" borderId="8" xfId="0" applyFont="1" applyBorder="1">
      <alignment horizontal="left" vertical="top" wrapText="1" indent="1"/>
    </xf>
    <xf numFmtId="0" fontId="12" fillId="0" borderId="8" xfId="11" applyFont="1" applyBorder="1">
      <alignment horizontal="left" vertical="top" wrapText="1" indent="1"/>
    </xf>
    <xf numFmtId="0" fontId="12" fillId="0" borderId="15" xfId="11" applyFont="1" applyBorder="1">
      <alignment horizontal="left" vertical="top" wrapText="1" indent="1"/>
    </xf>
    <xf numFmtId="0" fontId="12" fillId="0" borderId="11" xfId="0" applyFont="1" applyBorder="1">
      <alignment horizontal="left" vertical="top" wrapText="1" indent="1"/>
    </xf>
    <xf numFmtId="0" fontId="12" fillId="5" borderId="8" xfId="11" applyFont="1" applyFill="1" applyBorder="1">
      <alignment horizontal="left" vertical="top" wrapText="1" indent="1"/>
    </xf>
    <xf numFmtId="18" fontId="11" fillId="5" borderId="8" xfId="11" applyNumberFormat="1" applyFont="1" applyFill="1" applyBorder="1" applyAlignment="1">
      <alignment horizontal="left" vertical="top" wrapText="1"/>
    </xf>
    <xf numFmtId="0" fontId="14" fillId="4" borderId="4" xfId="2" applyFont="1" applyFill="1" applyBorder="1" applyAlignment="1">
      <alignment horizontal="center" vertical="center"/>
    </xf>
    <xf numFmtId="0" fontId="14" fillId="4" borderId="0" xfId="2" applyFont="1" applyFill="1" applyAlignment="1">
      <alignment horizontal="center" vertical="center"/>
    </xf>
    <xf numFmtId="0" fontId="14" fillId="4" borderId="5" xfId="2" applyFont="1" applyFill="1" applyBorder="1" applyAlignment="1">
      <alignment horizontal="center" vertical="center"/>
    </xf>
    <xf numFmtId="0" fontId="17" fillId="0" borderId="0" xfId="0" applyFont="1">
      <alignment horizontal="left" vertical="top" wrapText="1" indent="1"/>
    </xf>
    <xf numFmtId="0" fontId="18" fillId="2" borderId="4" xfId="10" applyFont="1" applyFill="1" applyBorder="1" applyAlignment="1">
      <alignment horizontal="right" vertical="center"/>
    </xf>
    <xf numFmtId="0" fontId="19" fillId="2" borderId="6" xfId="10" applyFont="1" applyFill="1" applyBorder="1" applyAlignment="1">
      <alignment horizontal="center" vertical="center"/>
    </xf>
    <xf numFmtId="0" fontId="18" fillId="2" borderId="0" xfId="10" applyFont="1" applyFill="1" applyAlignment="1">
      <alignment horizontal="right" vertical="center"/>
    </xf>
    <xf numFmtId="0" fontId="20" fillId="2" borderId="0" xfId="5" applyFont="1" applyFill="1" applyAlignment="1">
      <alignment horizontal="center" vertical="center"/>
    </xf>
    <xf numFmtId="0" fontId="19" fillId="2" borderId="0" xfId="0" applyFont="1" applyFill="1">
      <alignment horizontal="left" vertical="top" wrapText="1" indent="1"/>
    </xf>
    <xf numFmtId="0" fontId="19" fillId="2" borderId="5" xfId="0" applyFont="1" applyFill="1" applyBorder="1">
      <alignment horizontal="left" vertical="top" wrapText="1" indent="1"/>
    </xf>
    <xf numFmtId="164" fontId="23" fillId="5" borderId="12" xfId="4" applyFont="1" applyFill="1" applyBorder="1">
      <alignment horizontal="left" indent="1"/>
    </xf>
    <xf numFmtId="164" fontId="23" fillId="5" borderId="7" xfId="4" applyFont="1" applyFill="1" applyBorder="1">
      <alignment horizontal="left" indent="1"/>
    </xf>
    <xf numFmtId="164" fontId="23" fillId="0" borderId="7" xfId="4" applyFont="1" applyFill="1" applyBorder="1">
      <alignment horizontal="left" indent="1"/>
    </xf>
    <xf numFmtId="164" fontId="23" fillId="0" borderId="13" xfId="4" applyFont="1" applyFill="1" applyBorder="1">
      <alignment horizontal="left" indent="1"/>
    </xf>
    <xf numFmtId="164" fontId="23" fillId="5" borderId="11" xfId="4" applyFont="1" applyFill="1" applyBorder="1">
      <alignment horizontal="left" indent="1"/>
    </xf>
    <xf numFmtId="164" fontId="23" fillId="0" borderId="11" xfId="4" applyFont="1" applyFill="1" applyBorder="1">
      <alignment horizontal="left" indent="1"/>
    </xf>
    <xf numFmtId="164" fontId="23" fillId="3" borderId="7" xfId="4" applyFont="1" applyFill="1" applyBorder="1">
      <alignment horizontal="left" indent="1"/>
    </xf>
    <xf numFmtId="164" fontId="23" fillId="3" borderId="13" xfId="4" applyFont="1" applyFill="1" applyBorder="1">
      <alignment horizontal="left" indent="1"/>
    </xf>
    <xf numFmtId="0" fontId="9" fillId="2" borderId="0" xfId="0" applyFont="1" applyFill="1">
      <alignment horizontal="left" vertical="top" wrapText="1" indent="1"/>
    </xf>
    <xf numFmtId="0" fontId="25" fillId="2" borderId="0" xfId="3" applyFont="1" applyFill="1" applyAlignment="1">
      <alignment horizontal="left" vertical="top"/>
    </xf>
    <xf numFmtId="0" fontId="26" fillId="2" borderId="0" xfId="5" applyFont="1" applyFill="1">
      <alignment horizontal="center" vertical="top"/>
    </xf>
    <xf numFmtId="0" fontId="12" fillId="3" borderId="10" xfId="11" applyFont="1" applyFill="1" applyBorder="1">
      <alignment horizontal="left" vertical="top" wrapText="1" indent="1"/>
    </xf>
    <xf numFmtId="0" fontId="28" fillId="0" borderId="0" xfId="0" applyFont="1">
      <alignment horizontal="left" vertical="top" wrapText="1" indent="1"/>
    </xf>
    <xf numFmtId="164" fontId="27" fillId="0" borderId="7" xfId="4" applyFont="1" applyBorder="1">
      <alignment horizontal="left" indent="1"/>
    </xf>
    <xf numFmtId="0" fontId="27" fillId="0" borderId="0" xfId="0" applyFont="1">
      <alignment horizontal="left" vertical="top" wrapText="1" indent="1"/>
    </xf>
    <xf numFmtId="164" fontId="27" fillId="3" borderId="7" xfId="4" applyFont="1" applyFill="1" applyBorder="1">
      <alignment horizontal="left" indent="1"/>
    </xf>
    <xf numFmtId="164" fontId="27" fillId="0" borderId="24" xfId="4" applyFont="1" applyBorder="1">
      <alignment horizontal="left" indent="1"/>
    </xf>
    <xf numFmtId="164" fontId="27" fillId="0" borderId="11" xfId="4" applyFont="1" applyBorder="1">
      <alignment horizontal="left" indent="1"/>
    </xf>
    <xf numFmtId="164" fontId="27" fillId="7" borderId="7" xfId="4" applyFont="1" applyFill="1" applyBorder="1">
      <alignment horizontal="left" indent="1"/>
    </xf>
    <xf numFmtId="164" fontId="30" fillId="7" borderId="7" xfId="4" applyFont="1" applyFill="1" applyBorder="1">
      <alignment horizontal="left" indent="1"/>
    </xf>
    <xf numFmtId="164" fontId="29" fillId="3" borderId="9" xfId="4" applyFont="1" applyFill="1" applyBorder="1">
      <alignment horizontal="left" indent="1"/>
    </xf>
    <xf numFmtId="0" fontId="13" fillId="3" borderId="8" xfId="11" applyFont="1" applyFill="1" applyBorder="1">
      <alignment horizontal="left" vertical="top" wrapText="1" indent="1"/>
    </xf>
    <xf numFmtId="164" fontId="27" fillId="3" borderId="24" xfId="4" applyFont="1" applyFill="1" applyBorder="1">
      <alignment horizontal="left" indent="1"/>
    </xf>
    <xf numFmtId="0" fontId="13" fillId="3" borderId="23" xfId="11" applyFont="1" applyFill="1" applyBorder="1">
      <alignment horizontal="left" vertical="top" wrapText="1" indent="1"/>
    </xf>
    <xf numFmtId="164" fontId="27" fillId="0" borderId="25" xfId="4" applyFont="1" applyBorder="1">
      <alignment horizontal="left" indent="1"/>
    </xf>
    <xf numFmtId="0" fontId="31" fillId="2" borderId="0" xfId="3" applyFont="1" applyFill="1" applyAlignment="1">
      <alignment horizontal="left" vertical="top"/>
    </xf>
    <xf numFmtId="0" fontId="9" fillId="3" borderId="8" xfId="11" applyFont="1" applyFill="1" applyBorder="1">
      <alignment horizontal="left" vertical="top" wrapText="1" indent="1"/>
    </xf>
    <xf numFmtId="0" fontId="9" fillId="3" borderId="23" xfId="11" applyFont="1" applyFill="1" applyBorder="1">
      <alignment horizontal="left" vertical="top" wrapText="1" indent="1"/>
    </xf>
    <xf numFmtId="0" fontId="26" fillId="2" borderId="0" xfId="5" applyFont="1" applyFill="1" applyAlignment="1">
      <alignment horizontal="center" vertical="center"/>
    </xf>
    <xf numFmtId="0" fontId="12" fillId="3" borderId="23" xfId="11" applyFont="1" applyFill="1" applyBorder="1">
      <alignment horizontal="left" vertical="top" wrapText="1" indent="1"/>
    </xf>
    <xf numFmtId="164" fontId="29" fillId="3" borderId="24" xfId="4" applyFont="1" applyFill="1" applyBorder="1">
      <alignment horizontal="left" indent="1"/>
    </xf>
    <xf numFmtId="164" fontId="27" fillId="3" borderId="25" xfId="4" applyFont="1" applyFill="1" applyBorder="1">
      <alignment horizontal="left" indent="1"/>
    </xf>
    <xf numFmtId="164" fontId="27" fillId="3" borderId="11" xfId="4" applyFont="1" applyFill="1" applyBorder="1">
      <alignment horizontal="left" indent="1"/>
    </xf>
    <xf numFmtId="18" fontId="11" fillId="0" borderId="8" xfId="11" applyNumberFormat="1" applyFont="1" applyBorder="1" applyAlignment="1">
      <alignment horizontal="left" vertical="top" wrapText="1"/>
    </xf>
    <xf numFmtId="0" fontId="33" fillId="0" borderId="8" xfId="11" applyFont="1" applyBorder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18" fontId="33" fillId="0" borderId="8" xfId="11" applyNumberFormat="1" applyFont="1" applyBorder="1" applyAlignment="1">
      <alignment horizontal="left" vertical="top" wrapText="1"/>
    </xf>
    <xf numFmtId="0" fontId="33" fillId="3" borderId="8" xfId="11" applyFont="1" applyFill="1" applyBorder="1" applyAlignment="1">
      <alignment horizontal="left" vertical="top" wrapText="1"/>
    </xf>
    <xf numFmtId="0" fontId="33" fillId="7" borderId="8" xfId="11" applyFont="1" applyFill="1" applyBorder="1" applyAlignment="1">
      <alignment horizontal="left" vertical="top" wrapText="1"/>
    </xf>
    <xf numFmtId="0" fontId="33" fillId="3" borderId="23" xfId="11" applyFont="1" applyFill="1" applyBorder="1" applyAlignment="1">
      <alignment horizontal="left" vertical="top" wrapText="1"/>
    </xf>
    <xf numFmtId="0" fontId="33" fillId="3" borderId="11" xfId="11" applyFont="1" applyFill="1" applyBorder="1" applyAlignment="1">
      <alignment horizontal="left" vertical="top" wrapText="1"/>
    </xf>
    <xf numFmtId="0" fontId="35" fillId="2" borderId="0" xfId="7" applyFont="1" applyFill="1" applyBorder="1">
      <alignment horizontal="left"/>
    </xf>
    <xf numFmtId="0" fontId="36" fillId="2" borderId="0" xfId="5" applyFont="1" applyFill="1">
      <alignment horizontal="center" vertical="top"/>
    </xf>
    <xf numFmtId="0" fontId="37" fillId="2" borderId="0" xfId="3" applyFont="1" applyFill="1" applyAlignment="1">
      <alignment horizontal="left" vertical="top"/>
    </xf>
    <xf numFmtId="0" fontId="11" fillId="0" borderId="8" xfId="11" applyFont="1" applyBorder="1" applyAlignment="1">
      <alignment horizontal="left" vertical="top" wrapText="1"/>
    </xf>
    <xf numFmtId="164" fontId="23" fillId="0" borderId="7" xfId="4" applyFont="1" applyBorder="1">
      <alignment horizontal="left" indent="1"/>
    </xf>
    <xf numFmtId="164" fontId="27" fillId="3" borderId="8" xfId="4" applyFont="1" applyFill="1" applyBorder="1">
      <alignment horizontal="left" indent="1"/>
    </xf>
    <xf numFmtId="164" fontId="27" fillId="3" borderId="0" xfId="4" applyFont="1" applyFill="1" applyBorder="1">
      <alignment horizontal="left" indent="1"/>
    </xf>
    <xf numFmtId="0" fontId="11" fillId="0" borderId="8" xfId="11" applyFont="1" applyBorder="1">
      <alignment horizontal="left" vertical="top" wrapText="1" indent="1"/>
    </xf>
    <xf numFmtId="0" fontId="11" fillId="3" borderId="8" xfId="11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3" borderId="23" xfId="11" applyFont="1" applyFill="1" applyBorder="1" applyAlignment="1">
      <alignment horizontal="left" vertical="top" wrapText="1"/>
    </xf>
    <xf numFmtId="164" fontId="27" fillId="0" borderId="13" xfId="4" applyFont="1" applyBorder="1">
      <alignment horizontal="left" indent="1"/>
    </xf>
    <xf numFmtId="0" fontId="11" fillId="0" borderId="15" xfId="11" applyFont="1" applyBorder="1" applyAlignment="1">
      <alignment horizontal="left" vertical="top" wrapText="1"/>
    </xf>
    <xf numFmtId="164" fontId="27" fillId="3" borderId="13" xfId="4" applyFont="1" applyFill="1" applyBorder="1">
      <alignment horizontal="left" indent="1"/>
    </xf>
    <xf numFmtId="0" fontId="11" fillId="3" borderId="15" xfId="11" applyFont="1" applyFill="1" applyBorder="1" applyAlignment="1">
      <alignment horizontal="left" vertical="top" wrapText="1"/>
    </xf>
    <xf numFmtId="164" fontId="27" fillId="3" borderId="14" xfId="4" applyFont="1" applyFill="1" applyBorder="1">
      <alignment horizontal="left" indent="1"/>
    </xf>
    <xf numFmtId="164" fontId="27" fillId="3" borderId="15" xfId="4" applyFont="1" applyFill="1" applyBorder="1">
      <alignment horizontal="left" indent="1"/>
    </xf>
    <xf numFmtId="0" fontId="13" fillId="0" borderId="5" xfId="0" applyFont="1" applyBorder="1">
      <alignment horizontal="left" vertical="top" wrapText="1" indent="1"/>
    </xf>
    <xf numFmtId="0" fontId="9" fillId="0" borderId="5" xfId="0" applyFont="1" applyBorder="1">
      <alignment horizontal="left" vertical="top" wrapText="1" indent="1"/>
    </xf>
    <xf numFmtId="0" fontId="28" fillId="0" borderId="5" xfId="0" applyFont="1" applyBorder="1">
      <alignment horizontal="left" vertical="top" wrapText="1" indent="1"/>
    </xf>
    <xf numFmtId="0" fontId="11" fillId="0" borderId="5" xfId="0" applyFont="1" applyBorder="1" applyAlignment="1">
      <alignment horizontal="left" vertical="top" wrapText="1"/>
    </xf>
    <xf numFmtId="0" fontId="27" fillId="0" borderId="5" xfId="0" applyFont="1" applyBorder="1">
      <alignment horizontal="left" vertical="top" wrapText="1" indent="1"/>
    </xf>
    <xf numFmtId="0" fontId="36" fillId="2" borderId="5" xfId="5" applyFont="1" applyFill="1" applyBorder="1">
      <alignment horizontal="center" vertical="top"/>
    </xf>
    <xf numFmtId="0" fontId="9" fillId="0" borderId="27" xfId="0" applyFont="1" applyBorder="1">
      <alignment horizontal="left" vertical="top" wrapText="1" indent="1"/>
    </xf>
    <xf numFmtId="0" fontId="10" fillId="0" borderId="5" xfId="0" applyFont="1" applyBorder="1">
      <alignment horizontal="left" vertical="top" wrapText="1" indent="1"/>
    </xf>
    <xf numFmtId="164" fontId="27" fillId="7" borderId="24" xfId="4" applyFont="1" applyFill="1" applyBorder="1">
      <alignment horizontal="left" indent="1"/>
    </xf>
    <xf numFmtId="0" fontId="33" fillId="0" borderId="5" xfId="0" applyFont="1" applyBorder="1" applyAlignment="1">
      <alignment horizontal="left" vertical="top" wrapText="1"/>
    </xf>
    <xf numFmtId="0" fontId="33" fillId="0" borderId="15" xfId="11" applyFont="1" applyBorder="1" applyAlignment="1">
      <alignment horizontal="left" vertical="top" wrapText="1"/>
    </xf>
    <xf numFmtId="164" fontId="30" fillId="7" borderId="13" xfId="4" applyFont="1" applyFill="1" applyBorder="1">
      <alignment horizontal="left" indent="1"/>
    </xf>
    <xf numFmtId="0" fontId="33" fillId="7" borderId="15" xfId="11" applyFont="1" applyFill="1" applyBorder="1" applyAlignment="1">
      <alignment horizontal="left" vertical="top" wrapText="1"/>
    </xf>
    <xf numFmtId="164" fontId="27" fillId="7" borderId="13" xfId="4" applyFont="1" applyFill="1" applyBorder="1">
      <alignment horizontal="left" indent="1"/>
    </xf>
    <xf numFmtId="0" fontId="9" fillId="2" borderId="5" xfId="0" applyFont="1" applyFill="1" applyBorder="1">
      <alignment horizontal="left" vertical="top" wrapText="1" indent="1"/>
    </xf>
    <xf numFmtId="164" fontId="27" fillId="0" borderId="17" xfId="4" applyFont="1" applyBorder="1">
      <alignment horizontal="left" indent="1"/>
    </xf>
    <xf numFmtId="0" fontId="33" fillId="3" borderId="15" xfId="11" applyFont="1" applyFill="1" applyBorder="1" applyAlignment="1">
      <alignment horizontal="left" vertical="top" wrapText="1"/>
    </xf>
    <xf numFmtId="0" fontId="13" fillId="3" borderId="14" xfId="11" applyFont="1" applyFill="1" applyBorder="1">
      <alignment horizontal="left" vertical="top" wrapText="1" indent="1"/>
    </xf>
    <xf numFmtId="0" fontId="13" fillId="3" borderId="15" xfId="11" applyFont="1" applyFill="1" applyBorder="1">
      <alignment horizontal="left" vertical="top" wrapText="1" indent="1"/>
    </xf>
    <xf numFmtId="0" fontId="26" fillId="2" borderId="5" xfId="5" applyFont="1" applyFill="1" applyBorder="1">
      <alignment horizontal="center" vertical="top"/>
    </xf>
    <xf numFmtId="0" fontId="13" fillId="7" borderId="15" xfId="11" applyFont="1" applyFill="1" applyBorder="1">
      <alignment horizontal="left" vertical="top" wrapText="1" indent="1"/>
    </xf>
    <xf numFmtId="164" fontId="27" fillId="3" borderId="17" xfId="4" applyFont="1" applyFill="1" applyBorder="1">
      <alignment horizontal="left" indent="1"/>
    </xf>
    <xf numFmtId="0" fontId="32" fillId="2" borderId="5" xfId="5" applyFont="1" applyFill="1" applyBorder="1">
      <alignment horizontal="center" vertical="top"/>
    </xf>
    <xf numFmtId="0" fontId="9" fillId="3" borderId="15" xfId="11" applyFont="1" applyFill="1" applyBorder="1">
      <alignment horizontal="left" vertical="top" wrapText="1" indent="1"/>
    </xf>
    <xf numFmtId="0" fontId="34" fillId="3" borderId="8" xfId="11" applyFont="1" applyFill="1" applyBorder="1" applyAlignment="1">
      <alignment horizontal="left" vertical="top" wrapText="1"/>
    </xf>
    <xf numFmtId="0" fontId="33" fillId="0" borderId="15" xfId="0" applyFont="1" applyBorder="1" applyAlignment="1">
      <alignment horizontal="left" vertical="top" wrapText="1"/>
    </xf>
    <xf numFmtId="0" fontId="28" fillId="2" borderId="0" xfId="7" applyFont="1" applyFill="1" applyBorder="1">
      <alignment horizontal="left"/>
    </xf>
    <xf numFmtId="0" fontId="38" fillId="2" borderId="0" xfId="5" applyFont="1" applyFill="1">
      <alignment horizontal="center" vertical="top"/>
    </xf>
    <xf numFmtId="0" fontId="39" fillId="2" borderId="0" xfId="3" applyFont="1" applyFill="1" applyAlignment="1">
      <alignment horizontal="left" vertical="top"/>
    </xf>
    <xf numFmtId="0" fontId="23" fillId="0" borderId="0" xfId="0" applyFont="1">
      <alignment horizontal="left" vertical="top" wrapText="1" indent="1"/>
    </xf>
    <xf numFmtId="0" fontId="11" fillId="3" borderId="0" xfId="11" applyFont="1" applyFill="1" applyBorder="1" applyAlignment="1">
      <alignment horizontal="left" vertical="top" wrapText="1"/>
    </xf>
    <xf numFmtId="164" fontId="23" fillId="3" borderId="24" xfId="4" applyFont="1" applyFill="1" applyBorder="1">
      <alignment horizontal="left" indent="1"/>
    </xf>
    <xf numFmtId="0" fontId="23" fillId="0" borderId="5" xfId="0" applyFont="1" applyBorder="1">
      <alignment horizontal="left" vertical="top" wrapText="1" indent="1"/>
    </xf>
    <xf numFmtId="164" fontId="23" fillId="0" borderId="13" xfId="4" applyFont="1" applyBorder="1">
      <alignment horizontal="left" indent="1"/>
    </xf>
    <xf numFmtId="0" fontId="38" fillId="2" borderId="5" xfId="5" applyFont="1" applyFill="1" applyBorder="1">
      <alignment horizontal="center" vertical="top"/>
    </xf>
    <xf numFmtId="0" fontId="11" fillId="0" borderId="0" xfId="0" applyFont="1">
      <alignment horizontal="left" vertical="top" wrapText="1" indent="1"/>
    </xf>
    <xf numFmtId="0" fontId="11" fillId="0" borderId="5" xfId="0" applyFont="1" applyBorder="1">
      <alignment horizontal="left" vertical="top" wrapText="1" indent="1"/>
    </xf>
    <xf numFmtId="0" fontId="11" fillId="0" borderId="15" xfId="11" applyFont="1" applyBorder="1">
      <alignment horizontal="left" vertical="top" wrapText="1" indent="1"/>
    </xf>
    <xf numFmtId="0" fontId="28" fillId="0" borderId="27" xfId="0" applyFont="1" applyBorder="1">
      <alignment horizontal="left" vertical="top" wrapText="1" indent="1"/>
    </xf>
    <xf numFmtId="164" fontId="27" fillId="0" borderId="7" xfId="4" applyFont="1" applyFill="1" applyBorder="1">
      <alignment horizontal="left" indent="1"/>
    </xf>
    <xf numFmtId="164" fontId="27" fillId="0" borderId="13" xfId="4" applyFont="1" applyFill="1" applyBorder="1">
      <alignment horizontal="left" indent="1"/>
    </xf>
    <xf numFmtId="0" fontId="13" fillId="0" borderId="11" xfId="11" applyFont="1" applyBorder="1" applyAlignment="1">
      <alignment horizontal="left" vertical="top" wrapText="1"/>
    </xf>
    <xf numFmtId="164" fontId="27" fillId="0" borderId="9" xfId="4" applyFont="1" applyFill="1" applyBorder="1">
      <alignment horizontal="left" indent="1"/>
    </xf>
    <xf numFmtId="0" fontId="33" fillId="0" borderId="10" xfId="11" applyFont="1" applyBorder="1" applyAlignment="1">
      <alignment horizontal="left" vertical="top" wrapText="1"/>
    </xf>
    <xf numFmtId="164" fontId="27" fillId="0" borderId="24" xfId="4" applyFont="1" applyFill="1" applyBorder="1">
      <alignment horizontal="left" indent="1"/>
    </xf>
    <xf numFmtId="164" fontId="27" fillId="0" borderId="11" xfId="4" applyFont="1" applyFill="1" applyBorder="1">
      <alignment horizontal="left" indent="1"/>
    </xf>
    <xf numFmtId="164" fontId="27" fillId="0" borderId="17" xfId="4" applyFont="1" applyFill="1" applyBorder="1">
      <alignment horizontal="left" indent="1"/>
    </xf>
    <xf numFmtId="164" fontId="27" fillId="0" borderId="0" xfId="4" applyFont="1" applyFill="1" applyBorder="1">
      <alignment horizontal="left" indent="1"/>
    </xf>
    <xf numFmtId="164" fontId="12" fillId="0" borderId="11" xfId="4" applyFont="1" applyFill="1" applyBorder="1">
      <alignment horizontal="left" indent="1"/>
    </xf>
    <xf numFmtId="18" fontId="11" fillId="5" borderId="14" xfId="11" applyNumberFormat="1" applyFont="1" applyFill="1" applyBorder="1" applyAlignment="1">
      <alignment horizontal="center" vertical="top" wrapText="1"/>
    </xf>
    <xf numFmtId="18" fontId="11" fillId="5" borderId="8" xfId="11" applyNumberFormat="1" applyFont="1" applyFill="1" applyBorder="1" applyAlignment="1">
      <alignment horizontal="center" vertical="top" wrapText="1"/>
    </xf>
    <xf numFmtId="18" fontId="11" fillId="5" borderId="11" xfId="0" applyNumberFormat="1" applyFont="1" applyFill="1" applyBorder="1" applyAlignment="1">
      <alignment horizontal="center" vertical="top" wrapText="1"/>
    </xf>
    <xf numFmtId="165" fontId="11" fillId="5" borderId="8" xfId="11" applyNumberFormat="1" applyFont="1" applyFill="1" applyBorder="1" applyAlignment="1">
      <alignment horizontal="center" vertical="top" wrapText="1"/>
    </xf>
    <xf numFmtId="18" fontId="11" fillId="5" borderId="8" xfId="0" applyNumberFormat="1" applyFont="1" applyFill="1" applyBorder="1" applyAlignment="1">
      <alignment horizontal="center" vertical="top" wrapText="1"/>
    </xf>
    <xf numFmtId="164" fontId="23" fillId="0" borderId="12" xfId="4" applyFont="1" applyFill="1" applyBorder="1">
      <alignment horizontal="left" indent="1"/>
    </xf>
    <xf numFmtId="18" fontId="11" fillId="0" borderId="16" xfId="11" applyNumberFormat="1" applyFont="1" applyBorder="1" applyAlignment="1">
      <alignment horizontal="center" vertical="top" wrapText="1"/>
    </xf>
    <xf numFmtId="18" fontId="11" fillId="0" borderId="8" xfId="11" applyNumberFormat="1" applyFont="1" applyBorder="1" applyAlignment="1">
      <alignment horizontal="center" vertical="top" wrapText="1"/>
    </xf>
    <xf numFmtId="18" fontId="11" fillId="0" borderId="11" xfId="11" applyNumberFormat="1" applyFont="1" applyBorder="1" applyAlignment="1">
      <alignment horizontal="center" vertical="top" wrapText="1"/>
    </xf>
    <xf numFmtId="18" fontId="33" fillId="0" borderId="23" xfId="11" applyNumberFormat="1" applyFont="1" applyBorder="1" applyAlignment="1">
      <alignment horizontal="center" vertical="top" wrapText="1"/>
    </xf>
    <xf numFmtId="18" fontId="33" fillId="0" borderId="10" xfId="11" applyNumberFormat="1" applyFont="1" applyBorder="1" applyAlignment="1">
      <alignment horizontal="center" vertical="top" wrapText="1"/>
    </xf>
    <xf numFmtId="18" fontId="33" fillId="0" borderId="8" xfId="11" applyNumberFormat="1" applyFont="1" applyBorder="1" applyAlignment="1">
      <alignment horizontal="center" vertical="top" wrapText="1"/>
    </xf>
    <xf numFmtId="18" fontId="33" fillId="0" borderId="25" xfId="11" applyNumberFormat="1" applyFont="1" applyBorder="1" applyAlignment="1">
      <alignment horizontal="center" vertical="top" wrapText="1"/>
    </xf>
    <xf numFmtId="19" fontId="33" fillId="3" borderId="8" xfId="11" applyNumberFormat="1" applyFont="1" applyFill="1" applyBorder="1" applyAlignment="1">
      <alignment horizontal="center" vertical="top" wrapText="1"/>
    </xf>
    <xf numFmtId="19" fontId="33" fillId="0" borderId="23" xfId="11" applyNumberFormat="1" applyFont="1" applyBorder="1" applyAlignment="1">
      <alignment horizontal="center" vertical="top" wrapText="1"/>
    </xf>
    <xf numFmtId="18" fontId="11" fillId="5" borderId="29" xfId="11" applyNumberFormat="1" applyFont="1" applyFill="1" applyBorder="1" applyAlignment="1">
      <alignment horizontal="center" vertical="top" wrapText="1"/>
    </xf>
    <xf numFmtId="19" fontId="33" fillId="0" borderId="8" xfId="11" applyNumberFormat="1" applyFont="1" applyBorder="1" applyAlignment="1">
      <alignment horizontal="center" vertical="top" wrapText="1"/>
    </xf>
    <xf numFmtId="19" fontId="11" fillId="0" borderId="8" xfId="11" applyNumberFormat="1" applyFont="1" applyBorder="1" applyAlignment="1">
      <alignment horizontal="center" vertical="top" wrapText="1"/>
    </xf>
    <xf numFmtId="19" fontId="11" fillId="3" borderId="8" xfId="11" applyNumberFormat="1" applyFont="1" applyFill="1" applyBorder="1" applyAlignment="1">
      <alignment horizontal="center" vertical="top" wrapText="1"/>
    </xf>
    <xf numFmtId="0" fontId="33" fillId="0" borderId="8" xfId="11" applyFont="1" applyBorder="1" applyAlignment="1">
      <alignment horizontal="center" vertical="top" wrapText="1"/>
    </xf>
    <xf numFmtId="0" fontId="11" fillId="0" borderId="8" xfId="11" applyFont="1" applyBorder="1" applyAlignment="1">
      <alignment horizontal="center" vertical="top" wrapText="1"/>
    </xf>
    <xf numFmtId="19" fontId="11" fillId="0" borderId="23" xfId="11" applyNumberFormat="1" applyFont="1" applyBorder="1" applyAlignment="1">
      <alignment horizontal="center" vertical="top" wrapText="1"/>
    </xf>
    <xf numFmtId="18" fontId="33" fillId="3" borderId="8" xfId="11" applyNumberFormat="1" applyFont="1" applyFill="1" applyBorder="1" applyAlignment="1">
      <alignment horizontal="center" vertical="top" wrapText="1"/>
    </xf>
    <xf numFmtId="18" fontId="11" fillId="3" borderId="23" xfId="11" applyNumberFormat="1" applyFont="1" applyFill="1" applyBorder="1" applyAlignment="1">
      <alignment horizontal="center" vertical="top" wrapText="1"/>
    </xf>
    <xf numFmtId="0" fontId="40" fillId="8" borderId="6" xfId="10" applyFont="1" applyFill="1" applyBorder="1" applyAlignment="1">
      <alignment horizontal="center" vertical="center"/>
    </xf>
    <xf numFmtId="49" fontId="24" fillId="2" borderId="22" xfId="0" applyNumberFormat="1" applyFont="1" applyFill="1" applyBorder="1" applyAlignment="1"/>
    <xf numFmtId="0" fontId="41" fillId="2" borderId="30" xfId="7" applyFont="1" applyFill="1" applyBorder="1">
      <alignment horizontal="left"/>
    </xf>
    <xf numFmtId="49" fontId="24" fillId="2" borderId="5" xfId="0" applyNumberFormat="1" applyFont="1" applyFill="1" applyBorder="1" applyAlignment="1"/>
    <xf numFmtId="164" fontId="27" fillId="5" borderId="7" xfId="4" applyFont="1" applyFill="1" applyBorder="1">
      <alignment horizontal="left" indent="1"/>
    </xf>
    <xf numFmtId="164" fontId="23" fillId="0" borderId="9" xfId="4" applyFont="1" applyFill="1" applyBorder="1">
      <alignment horizontal="left" indent="1"/>
    </xf>
    <xf numFmtId="165" fontId="11" fillId="0" borderId="10" xfId="0" applyNumberFormat="1" applyFont="1" applyBorder="1" applyAlignment="1">
      <alignment horizontal="center" vertical="top" wrapText="1"/>
    </xf>
    <xf numFmtId="0" fontId="12" fillId="0" borderId="8" xfId="11" applyFont="1" applyBorder="1" applyAlignment="1">
      <alignment horizontal="center" vertical="top" wrapText="1"/>
    </xf>
    <xf numFmtId="0" fontId="12" fillId="0" borderId="15" xfId="0" applyFont="1" applyBorder="1" applyAlignment="1">
      <alignment horizontal="center" vertical="top" wrapText="1"/>
    </xf>
    <xf numFmtId="0" fontId="12" fillId="5" borderId="8" xfId="11" applyFont="1" applyFill="1" applyBorder="1" applyAlignment="1">
      <alignment horizontal="center" vertical="top" wrapText="1"/>
    </xf>
    <xf numFmtId="0" fontId="12" fillId="3" borderId="23" xfId="11" applyFont="1" applyFill="1" applyBorder="1" applyAlignment="1">
      <alignment horizontal="center" vertical="top" wrapText="1"/>
    </xf>
    <xf numFmtId="0" fontId="13" fillId="0" borderId="11" xfId="11" applyFont="1" applyBorder="1" applyAlignment="1">
      <alignment horizontal="center" vertical="top" wrapText="1"/>
    </xf>
    <xf numFmtId="0" fontId="13" fillId="0" borderId="17" xfId="11" applyFont="1" applyBorder="1" applyAlignment="1">
      <alignment horizontal="center" vertical="top" wrapText="1"/>
    </xf>
    <xf numFmtId="0" fontId="33" fillId="0" borderId="10" xfId="11" applyFont="1" applyBorder="1" applyAlignment="1">
      <alignment horizontal="center" vertical="top" wrapText="1"/>
    </xf>
    <xf numFmtId="0" fontId="33" fillId="0" borderId="15" xfId="11" applyFont="1" applyBorder="1" applyAlignment="1">
      <alignment horizontal="center" vertical="top" wrapText="1"/>
    </xf>
    <xf numFmtId="164" fontId="33" fillId="3" borderId="0" xfId="4" applyFont="1" applyFill="1" applyBorder="1" applyAlignment="1">
      <alignment horizontal="center" vertical="top"/>
    </xf>
    <xf numFmtId="0" fontId="33" fillId="3" borderId="8" xfId="11" applyFont="1" applyFill="1" applyBorder="1" applyAlignment="1">
      <alignment horizontal="center" vertical="top" wrapText="1"/>
    </xf>
    <xf numFmtId="0" fontId="33" fillId="0" borderId="0" xfId="11" applyFont="1" applyBorder="1" applyAlignment="1">
      <alignment horizontal="center" vertical="top" wrapText="1"/>
    </xf>
    <xf numFmtId="0" fontId="11" fillId="0" borderId="15" xfId="11" applyFont="1" applyBorder="1" applyAlignment="1">
      <alignment horizontal="center" vertical="top" wrapText="1"/>
    </xf>
    <xf numFmtId="0" fontId="33" fillId="3" borderId="0" xfId="11" applyFont="1" applyFill="1" applyBorder="1" applyAlignment="1">
      <alignment horizontal="center" vertical="top" wrapText="1"/>
    </xf>
    <xf numFmtId="20" fontId="33" fillId="3" borderId="15" xfId="11" applyNumberFormat="1" applyFont="1" applyFill="1" applyBorder="1" applyAlignment="1">
      <alignment horizontal="center" vertical="top" wrapText="1"/>
    </xf>
    <xf numFmtId="0" fontId="11" fillId="3" borderId="8" xfId="11" applyFont="1" applyFill="1" applyBorder="1" applyAlignment="1">
      <alignment horizontal="center" vertical="top" wrapText="1"/>
    </xf>
    <xf numFmtId="0" fontId="22" fillId="2" borderId="2" xfId="0" applyFont="1" applyFill="1" applyBorder="1" applyAlignment="1">
      <alignment horizontal="left" vertical="top" wrapText="1"/>
    </xf>
    <xf numFmtId="0" fontId="22" fillId="2" borderId="3" xfId="0" applyFont="1" applyFill="1" applyBorder="1" applyAlignment="1">
      <alignment horizontal="left" vertical="top" wrapText="1"/>
    </xf>
    <xf numFmtId="0" fontId="15" fillId="6" borderId="18" xfId="11" applyFont="1" applyFill="1" applyBorder="1">
      <alignment horizontal="left" vertical="top" wrapText="1" indent="1"/>
    </xf>
    <xf numFmtId="0" fontId="15" fillId="6" borderId="19" xfId="11" applyFont="1" applyFill="1" applyBorder="1">
      <alignment horizontal="left" vertical="top" wrapText="1" indent="1"/>
    </xf>
    <xf numFmtId="0" fontId="15" fillId="6" borderId="20" xfId="11" applyFont="1" applyFill="1" applyBorder="1">
      <alignment horizontal="left" vertical="top" wrapText="1" indent="1"/>
    </xf>
    <xf numFmtId="49" fontId="24" fillId="2" borderId="21" xfId="1" applyNumberFormat="1" applyFont="1" applyFill="1" applyBorder="1" applyAlignment="1">
      <alignment horizontal="center" vertical="center"/>
    </xf>
    <xf numFmtId="49" fontId="24" fillId="2" borderId="0" xfId="1" applyNumberFormat="1" applyFont="1" applyFill="1" applyBorder="1" applyAlignment="1">
      <alignment horizontal="center"/>
    </xf>
    <xf numFmtId="0" fontId="15" fillId="6" borderId="26" xfId="11" applyFont="1" applyFill="1" applyBorder="1">
      <alignment horizontal="left" vertical="top" wrapText="1" indent="1"/>
    </xf>
    <xf numFmtId="0" fontId="15" fillId="6" borderId="27" xfId="11" applyFont="1" applyFill="1" applyBorder="1">
      <alignment horizontal="left" vertical="top" wrapText="1" indent="1"/>
    </xf>
    <xf numFmtId="0" fontId="15" fillId="6" borderId="28" xfId="11" applyFont="1" applyFill="1" applyBorder="1">
      <alignment horizontal="left" vertical="top" wrapText="1" indent="1"/>
    </xf>
    <xf numFmtId="49" fontId="24" fillId="2" borderId="0" xfId="0" applyNumberFormat="1" applyFont="1" applyFill="1" applyAlignment="1">
      <alignment horizontal="center"/>
    </xf>
    <xf numFmtId="49" fontId="24" fillId="2" borderId="21" xfId="0" applyNumberFormat="1" applyFont="1" applyFill="1" applyBorder="1" applyAlignment="1">
      <alignment horizontal="center"/>
    </xf>
    <xf numFmtId="49" fontId="24" fillId="2" borderId="21" xfId="1" applyNumberFormat="1" applyFont="1" applyFill="1" applyBorder="1" applyAlignment="1">
      <alignment horizontal="center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4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8FC6E2"/>
      <color rgb="FF172743"/>
      <color rgb="FFCFAA49"/>
      <color rgb="FF6E8390"/>
      <color rgb="FF605D71"/>
      <color rgb="FFD9D9D9"/>
      <color rgb="FFEBE9D3"/>
      <color rgb="FFD7B5C0"/>
      <color rgb="FFFAF9F5"/>
      <color rgb="FFE0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oin.ourfamilywizard.com/app/join/signup?utm_source=ps_template&amp;utm_medium=download&amp;utm_campaign=5050_344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D942B1-3A56-F4BD-3232-AC642D5B246C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1397000</xdr:colOff>
      <xdr:row>6</xdr:row>
      <xdr:rowOff>165652</xdr:rowOff>
    </xdr:from>
    <xdr:to>
      <xdr:col>9</xdr:col>
      <xdr:colOff>12700</xdr:colOff>
      <xdr:row>6</xdr:row>
      <xdr:rowOff>507999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F711F66-6C0A-994F-91E9-36396E6A05D9}"/>
            </a:ext>
          </a:extLst>
        </xdr:cNvPr>
        <xdr:cNvSpPr txBox="1"/>
      </xdr:nvSpPr>
      <xdr:spPr>
        <a:xfrm>
          <a:off x="16789400" y="3277152"/>
          <a:ext cx="1092200" cy="34234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1155700</xdr:colOff>
      <xdr:row>8</xdr:row>
      <xdr:rowOff>189948</xdr:rowOff>
    </xdr:from>
    <xdr:to>
      <xdr:col>9</xdr:col>
      <xdr:colOff>0</xdr:colOff>
      <xdr:row>8</xdr:row>
      <xdr:rowOff>507448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5313000-F0F1-F149-AE0A-3EE9547FDB81}"/>
            </a:ext>
          </a:extLst>
        </xdr:cNvPr>
        <xdr:cNvSpPr txBox="1"/>
      </xdr:nvSpPr>
      <xdr:spPr>
        <a:xfrm>
          <a:off x="9118600" y="4571448"/>
          <a:ext cx="875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1447800</xdr:colOff>
      <xdr:row>10</xdr:row>
      <xdr:rowOff>177248</xdr:rowOff>
    </xdr:from>
    <xdr:to>
      <xdr:col>9</xdr:col>
      <xdr:colOff>38100</xdr:colOff>
      <xdr:row>10</xdr:row>
      <xdr:rowOff>494748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45828D5-D1A2-C042-980C-60EE1CDE59AE}"/>
            </a:ext>
          </a:extLst>
        </xdr:cNvPr>
        <xdr:cNvSpPr txBox="1"/>
      </xdr:nvSpPr>
      <xdr:spPr>
        <a:xfrm>
          <a:off x="16840200" y="5828748"/>
          <a:ext cx="1066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1282700</xdr:colOff>
      <xdr:row>10</xdr:row>
      <xdr:rowOff>177249</xdr:rowOff>
    </xdr:from>
    <xdr:to>
      <xdr:col>8</xdr:col>
      <xdr:colOff>1447800</xdr:colOff>
      <xdr:row>10</xdr:row>
      <xdr:rowOff>495300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2A0D1622-0680-B94E-89C7-23A5CAE6B927}"/>
            </a:ext>
          </a:extLst>
        </xdr:cNvPr>
        <xdr:cNvSpPr txBox="1"/>
      </xdr:nvSpPr>
      <xdr:spPr>
        <a:xfrm>
          <a:off x="9245600" y="5828749"/>
          <a:ext cx="7594600" cy="31805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178354</xdr:rowOff>
    </xdr:from>
    <xdr:to>
      <xdr:col>5</xdr:col>
      <xdr:colOff>1295400</xdr:colOff>
      <xdr:row>10</xdr:row>
      <xdr:rowOff>495854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93A8F89-1B84-614F-9E5C-779B67B80666}"/>
            </a:ext>
          </a:extLst>
        </xdr:cNvPr>
        <xdr:cNvSpPr txBox="1"/>
      </xdr:nvSpPr>
      <xdr:spPr>
        <a:xfrm>
          <a:off x="1790700" y="5829854"/>
          <a:ext cx="746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1231899</xdr:colOff>
      <xdr:row>12</xdr:row>
      <xdr:rowOff>164549</xdr:rowOff>
    </xdr:from>
    <xdr:to>
      <xdr:col>9</xdr:col>
      <xdr:colOff>12700</xdr:colOff>
      <xdr:row>12</xdr:row>
      <xdr:rowOff>482048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E07ABA7F-6206-EF48-9E03-6B42AB226B9B}"/>
            </a:ext>
          </a:extLst>
        </xdr:cNvPr>
        <xdr:cNvSpPr txBox="1"/>
      </xdr:nvSpPr>
      <xdr:spPr>
        <a:xfrm>
          <a:off x="9194799" y="7086049"/>
          <a:ext cx="8686801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1447800</xdr:colOff>
      <xdr:row>14</xdr:row>
      <xdr:rowOff>177249</xdr:rowOff>
    </xdr:from>
    <xdr:to>
      <xdr:col>9</xdr:col>
      <xdr:colOff>12700</xdr:colOff>
      <xdr:row>14</xdr:row>
      <xdr:rowOff>494748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EB861A3-29ED-BC4D-AA54-347E473A7C8F}"/>
            </a:ext>
          </a:extLst>
        </xdr:cNvPr>
        <xdr:cNvSpPr txBox="1"/>
      </xdr:nvSpPr>
      <xdr:spPr>
        <a:xfrm>
          <a:off x="16840200" y="8368749"/>
          <a:ext cx="10414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14</xdr:row>
      <xdr:rowOff>179458</xdr:rowOff>
    </xdr:from>
    <xdr:to>
      <xdr:col>5</xdr:col>
      <xdr:colOff>1346200</xdr:colOff>
      <xdr:row>14</xdr:row>
      <xdr:rowOff>496957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CA802B6-3FA0-6941-9E56-B08D68162AD3}"/>
            </a:ext>
          </a:extLst>
        </xdr:cNvPr>
        <xdr:cNvSpPr txBox="1"/>
      </xdr:nvSpPr>
      <xdr:spPr>
        <a:xfrm>
          <a:off x="1778000" y="8370958"/>
          <a:ext cx="7531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1346200</xdr:colOff>
      <xdr:row>14</xdr:row>
      <xdr:rowOff>179458</xdr:rowOff>
    </xdr:from>
    <xdr:to>
      <xdr:col>8</xdr:col>
      <xdr:colOff>1447800</xdr:colOff>
      <xdr:row>14</xdr:row>
      <xdr:rowOff>496958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92419829-3EDD-694F-972D-677B3CDE172F}"/>
            </a:ext>
          </a:extLst>
        </xdr:cNvPr>
        <xdr:cNvSpPr txBox="1"/>
      </xdr:nvSpPr>
      <xdr:spPr>
        <a:xfrm>
          <a:off x="9309100" y="8370958"/>
          <a:ext cx="753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1231900</xdr:colOff>
      <xdr:row>16</xdr:row>
      <xdr:rowOff>177800</xdr:rowOff>
    </xdr:from>
    <xdr:to>
      <xdr:col>9</xdr:col>
      <xdr:colOff>38100</xdr:colOff>
      <xdr:row>16</xdr:row>
      <xdr:rowOff>502203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AB4E11B-03CE-814F-AA34-17C3AB80FBE2}"/>
            </a:ext>
          </a:extLst>
        </xdr:cNvPr>
        <xdr:cNvSpPr txBox="1"/>
      </xdr:nvSpPr>
      <xdr:spPr>
        <a:xfrm>
          <a:off x="9194800" y="9639300"/>
          <a:ext cx="87122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266699</xdr:colOff>
      <xdr:row>8</xdr:row>
      <xdr:rowOff>186267</xdr:rowOff>
    </xdr:from>
    <xdr:to>
      <xdr:col>5</xdr:col>
      <xdr:colOff>1155700</xdr:colOff>
      <xdr:row>8</xdr:row>
      <xdr:rowOff>508000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165233B-5508-A848-A286-0B0D0C6F107C}"/>
            </a:ext>
          </a:extLst>
        </xdr:cNvPr>
        <xdr:cNvSpPr txBox="1"/>
      </xdr:nvSpPr>
      <xdr:spPr>
        <a:xfrm>
          <a:off x="533399" y="4567767"/>
          <a:ext cx="85852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10</xdr:row>
      <xdr:rowOff>177800</xdr:rowOff>
    </xdr:from>
    <xdr:to>
      <xdr:col>2</xdr:col>
      <xdr:colOff>1244600</xdr:colOff>
      <xdr:row>10</xdr:row>
      <xdr:rowOff>495300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23C9AFA-9B4A-EB4E-A19C-7AA86AF38E57}"/>
            </a:ext>
          </a:extLst>
        </xdr:cNvPr>
        <xdr:cNvSpPr txBox="1"/>
      </xdr:nvSpPr>
      <xdr:spPr>
        <a:xfrm>
          <a:off x="558799" y="582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266699</xdr:colOff>
      <xdr:row>12</xdr:row>
      <xdr:rowOff>160867</xdr:rowOff>
    </xdr:from>
    <xdr:to>
      <xdr:col>5</xdr:col>
      <xdr:colOff>1244600</xdr:colOff>
      <xdr:row>12</xdr:row>
      <xdr:rowOff>482600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6A7E4A5-F510-D64B-A036-F4C156A06E68}"/>
            </a:ext>
          </a:extLst>
        </xdr:cNvPr>
        <xdr:cNvSpPr txBox="1"/>
      </xdr:nvSpPr>
      <xdr:spPr>
        <a:xfrm>
          <a:off x="533399" y="7082367"/>
          <a:ext cx="86741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25399</xdr:colOff>
      <xdr:row>14</xdr:row>
      <xdr:rowOff>177800</xdr:rowOff>
    </xdr:from>
    <xdr:to>
      <xdr:col>2</xdr:col>
      <xdr:colOff>1244600</xdr:colOff>
      <xdr:row>14</xdr:row>
      <xdr:rowOff>495300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9C458F8-F431-0247-B01A-DD11D15F77A8}"/>
            </a:ext>
          </a:extLst>
        </xdr:cNvPr>
        <xdr:cNvSpPr txBox="1"/>
      </xdr:nvSpPr>
      <xdr:spPr>
        <a:xfrm>
          <a:off x="558799" y="8369300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12699</xdr:colOff>
      <xdr:row>16</xdr:row>
      <xdr:rowOff>173567</xdr:rowOff>
    </xdr:from>
    <xdr:to>
      <xdr:col>5</xdr:col>
      <xdr:colOff>1244600</xdr:colOff>
      <xdr:row>16</xdr:row>
      <xdr:rowOff>495300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9305FB50-BCBF-DC40-8DC9-2CCEB658B53A}"/>
            </a:ext>
          </a:extLst>
        </xdr:cNvPr>
        <xdr:cNvSpPr txBox="1"/>
      </xdr:nvSpPr>
      <xdr:spPr>
        <a:xfrm>
          <a:off x="546099" y="9635067"/>
          <a:ext cx="8661401" cy="321733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1320800</xdr:colOff>
      <xdr:row>6</xdr:row>
      <xdr:rowOff>177249</xdr:rowOff>
    </xdr:from>
    <xdr:to>
      <xdr:col>8</xdr:col>
      <xdr:colOff>1397000</xdr:colOff>
      <xdr:row>6</xdr:row>
      <xdr:rowOff>495300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8D4C9939-DC79-A74B-98ED-01A9354683A7}"/>
            </a:ext>
          </a:extLst>
        </xdr:cNvPr>
        <xdr:cNvSpPr txBox="1"/>
      </xdr:nvSpPr>
      <xdr:spPr>
        <a:xfrm>
          <a:off x="9283700" y="3288749"/>
          <a:ext cx="7505700" cy="31805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1181100</xdr:colOff>
      <xdr:row>6</xdr:row>
      <xdr:rowOff>177248</xdr:rowOff>
    </xdr:from>
    <xdr:to>
      <xdr:col>5</xdr:col>
      <xdr:colOff>1333500</xdr:colOff>
      <xdr:row>6</xdr:row>
      <xdr:rowOff>494748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6B90369C-147D-854A-8863-D2115F887B70}"/>
            </a:ext>
          </a:extLst>
        </xdr:cNvPr>
        <xdr:cNvSpPr txBox="1"/>
      </xdr:nvSpPr>
      <xdr:spPr>
        <a:xfrm>
          <a:off x="1714500" y="3288748"/>
          <a:ext cx="7581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EF613DB1-4769-2D4C-A41B-67DCBAF10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21</xdr:row>
      <xdr:rowOff>2762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129FC9-AE11-944D-B5F2-8BC19986B395}"/>
            </a:ext>
          </a:extLst>
        </xdr:cNvPr>
        <xdr:cNvSpPr/>
      </xdr:nvSpPr>
      <xdr:spPr>
        <a:xfrm>
          <a:off x="546100" y="9489110"/>
          <a:ext cx="17322800" cy="27183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1295400</xdr:colOff>
      <xdr:row>6</xdr:row>
      <xdr:rowOff>228600</xdr:rowOff>
    </xdr:from>
    <xdr:to>
      <xdr:col>9</xdr:col>
      <xdr:colOff>12700</xdr:colOff>
      <xdr:row>6</xdr:row>
      <xdr:rowOff>546099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23587D8-393F-E642-A665-F363DE2E3B46}"/>
            </a:ext>
          </a:extLst>
        </xdr:cNvPr>
        <xdr:cNvSpPr txBox="1"/>
      </xdr:nvSpPr>
      <xdr:spPr>
        <a:xfrm>
          <a:off x="9258300" y="3340100"/>
          <a:ext cx="8623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1333500</xdr:colOff>
      <xdr:row>8</xdr:row>
      <xdr:rowOff>177800</xdr:rowOff>
    </xdr:from>
    <xdr:to>
      <xdr:col>8</xdr:col>
      <xdr:colOff>1447800</xdr:colOff>
      <xdr:row>8</xdr:row>
      <xdr:rowOff>495300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164A5C22-ABAD-8844-A91F-1DC70B90A9BA}"/>
            </a:ext>
          </a:extLst>
        </xdr:cNvPr>
        <xdr:cNvSpPr txBox="1"/>
      </xdr:nvSpPr>
      <xdr:spPr>
        <a:xfrm>
          <a:off x="9296400" y="4559300"/>
          <a:ext cx="7543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1409700</xdr:colOff>
      <xdr:row>12</xdr:row>
      <xdr:rowOff>177800</xdr:rowOff>
    </xdr:from>
    <xdr:to>
      <xdr:col>8</xdr:col>
      <xdr:colOff>1473200</xdr:colOff>
      <xdr:row>12</xdr:row>
      <xdr:rowOff>495300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E0372A26-E0C4-9240-941E-73A57B6BD8C1}"/>
            </a:ext>
          </a:extLst>
        </xdr:cNvPr>
        <xdr:cNvSpPr txBox="1"/>
      </xdr:nvSpPr>
      <xdr:spPr>
        <a:xfrm>
          <a:off x="9372600" y="7099300"/>
          <a:ext cx="7493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8</xdr:row>
      <xdr:rowOff>177800</xdr:rowOff>
    </xdr:from>
    <xdr:to>
      <xdr:col>5</xdr:col>
      <xdr:colOff>1333500</xdr:colOff>
      <xdr:row>8</xdr:row>
      <xdr:rowOff>495300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B05FF3F-3F7D-6F4C-B0C3-3A0AC849F1F4}"/>
            </a:ext>
          </a:extLst>
        </xdr:cNvPr>
        <xdr:cNvSpPr txBox="1"/>
      </xdr:nvSpPr>
      <xdr:spPr>
        <a:xfrm>
          <a:off x="1816100" y="4559300"/>
          <a:ext cx="748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5</xdr:col>
      <xdr:colOff>1409700</xdr:colOff>
      <xdr:row>10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17352BF3-3648-6944-9BE6-3E656322D497}"/>
            </a:ext>
          </a:extLst>
        </xdr:cNvPr>
        <xdr:cNvSpPr txBox="1"/>
      </xdr:nvSpPr>
      <xdr:spPr>
        <a:xfrm>
          <a:off x="558800" y="5829300"/>
          <a:ext cx="8813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12</xdr:row>
      <xdr:rowOff>165100</xdr:rowOff>
    </xdr:from>
    <xdr:to>
      <xdr:col>5</xdr:col>
      <xdr:colOff>1409700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B50F66AE-83D3-4F4B-9381-03BD33C23C27}"/>
            </a:ext>
          </a:extLst>
        </xdr:cNvPr>
        <xdr:cNvSpPr txBox="1"/>
      </xdr:nvSpPr>
      <xdr:spPr>
        <a:xfrm>
          <a:off x="1816100" y="7086600"/>
          <a:ext cx="7556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5</xdr:col>
      <xdr:colOff>1409700</xdr:colOff>
      <xdr:row>14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EA60094-78AB-1940-BE51-C08F8B5D980F}"/>
            </a:ext>
          </a:extLst>
        </xdr:cNvPr>
        <xdr:cNvSpPr txBox="1"/>
      </xdr:nvSpPr>
      <xdr:spPr>
        <a:xfrm>
          <a:off x="546100" y="8369300"/>
          <a:ext cx="8826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1409700</xdr:colOff>
      <xdr:row>10</xdr:row>
      <xdr:rowOff>177800</xdr:rowOff>
    </xdr:from>
    <xdr:to>
      <xdr:col>9</xdr:col>
      <xdr:colOff>25400</xdr:colOff>
      <xdr:row>10</xdr:row>
      <xdr:rowOff>495299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C03A19AB-82B5-2A46-91D8-A13059987A42}"/>
            </a:ext>
          </a:extLst>
        </xdr:cNvPr>
        <xdr:cNvSpPr txBox="1"/>
      </xdr:nvSpPr>
      <xdr:spPr>
        <a:xfrm>
          <a:off x="9372600" y="5829300"/>
          <a:ext cx="8521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2</xdr:col>
      <xdr:colOff>1282700</xdr:colOff>
      <xdr:row>8</xdr:row>
      <xdr:rowOff>495299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F12DEC5-6124-7F40-9B58-396DC90D1260}"/>
            </a:ext>
          </a:extLst>
        </xdr:cNvPr>
        <xdr:cNvSpPr txBox="1"/>
      </xdr:nvSpPr>
      <xdr:spPr>
        <a:xfrm>
          <a:off x="558800" y="455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1485900</xdr:colOff>
      <xdr:row>12</xdr:row>
      <xdr:rowOff>177800</xdr:rowOff>
    </xdr:from>
    <xdr:to>
      <xdr:col>9</xdr:col>
      <xdr:colOff>12700</xdr:colOff>
      <xdr:row>12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008A3CE-5471-1141-9976-76C3F327C172}"/>
            </a:ext>
          </a:extLst>
        </xdr:cNvPr>
        <xdr:cNvSpPr txBox="1"/>
      </xdr:nvSpPr>
      <xdr:spPr>
        <a:xfrm>
          <a:off x="16878300" y="7099300"/>
          <a:ext cx="1003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2</xdr:col>
      <xdr:colOff>1282700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50B4143-FEAB-9049-8A5B-D2CBDE9697AD}"/>
            </a:ext>
          </a:extLst>
        </xdr:cNvPr>
        <xdr:cNvSpPr txBox="1"/>
      </xdr:nvSpPr>
      <xdr:spPr>
        <a:xfrm>
          <a:off x="558800" y="70866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6</xdr:row>
      <xdr:rowOff>228600</xdr:rowOff>
    </xdr:from>
    <xdr:to>
      <xdr:col>5</xdr:col>
      <xdr:colOff>1308100</xdr:colOff>
      <xdr:row>6</xdr:row>
      <xdr:rowOff>546100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AD18B1F-D8C4-CA43-ACEB-C268092F5CD0}"/>
            </a:ext>
          </a:extLst>
        </xdr:cNvPr>
        <xdr:cNvSpPr txBox="1"/>
      </xdr:nvSpPr>
      <xdr:spPr>
        <a:xfrm>
          <a:off x="546100" y="3340100"/>
          <a:ext cx="872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1435100</xdr:colOff>
      <xdr:row>8</xdr:row>
      <xdr:rowOff>177800</xdr:rowOff>
    </xdr:from>
    <xdr:to>
      <xdr:col>9</xdr:col>
      <xdr:colOff>12700</xdr:colOff>
      <xdr:row>8</xdr:row>
      <xdr:rowOff>495299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52E5B80-EDD8-A645-93B3-925DF229897E}"/>
            </a:ext>
          </a:extLst>
        </xdr:cNvPr>
        <xdr:cNvSpPr txBox="1"/>
      </xdr:nvSpPr>
      <xdr:spPr>
        <a:xfrm>
          <a:off x="16827500" y="4559300"/>
          <a:ext cx="1054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647700</xdr:rowOff>
    </xdr:from>
    <xdr:to>
      <xdr:col>8</xdr:col>
      <xdr:colOff>2143108</xdr:colOff>
      <xdr:row>3</xdr:row>
      <xdr:rowOff>607610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3131FDE-6E93-BB40-A870-9A19B2595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38200"/>
          <a:ext cx="2447908" cy="116641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7" name="Rect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CC798D-F2A4-A24D-87A6-BB4529921CE5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1409700</xdr:colOff>
      <xdr:row>10</xdr:row>
      <xdr:rowOff>177800</xdr:rowOff>
    </xdr:from>
    <xdr:to>
      <xdr:col>9</xdr:col>
      <xdr:colOff>12700</xdr:colOff>
      <xdr:row>10</xdr:row>
      <xdr:rowOff>507999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B2895453-C959-9C4B-84C8-B20E6679BF09}"/>
            </a:ext>
          </a:extLst>
        </xdr:cNvPr>
        <xdr:cNvSpPr txBox="1"/>
      </xdr:nvSpPr>
      <xdr:spPr>
        <a:xfrm>
          <a:off x="9372600" y="5829300"/>
          <a:ext cx="8509000" cy="3301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1447800</xdr:colOff>
      <xdr:row>14</xdr:row>
      <xdr:rowOff>165100</xdr:rowOff>
    </xdr:from>
    <xdr:to>
      <xdr:col>7</xdr:col>
      <xdr:colOff>0</xdr:colOff>
      <xdr:row>14</xdr:row>
      <xdr:rowOff>489503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AD63A818-0CE3-9745-9306-92A6A92EC579}"/>
            </a:ext>
          </a:extLst>
        </xdr:cNvPr>
        <xdr:cNvSpPr txBox="1"/>
      </xdr:nvSpPr>
      <xdr:spPr>
        <a:xfrm>
          <a:off x="9410700" y="8356600"/>
          <a:ext cx="35052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1143000</xdr:colOff>
      <xdr:row>6</xdr:row>
      <xdr:rowOff>203200</xdr:rowOff>
    </xdr:from>
    <xdr:to>
      <xdr:col>9</xdr:col>
      <xdr:colOff>0</xdr:colOff>
      <xdr:row>6</xdr:row>
      <xdr:rowOff>520699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E393A22-87AD-3749-9737-61FBBF3DF09A}"/>
            </a:ext>
          </a:extLst>
        </xdr:cNvPr>
        <xdr:cNvSpPr txBox="1"/>
      </xdr:nvSpPr>
      <xdr:spPr>
        <a:xfrm>
          <a:off x="9105900" y="3314700"/>
          <a:ext cx="876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1219200</xdr:colOff>
      <xdr:row>8</xdr:row>
      <xdr:rowOff>177800</xdr:rowOff>
    </xdr:from>
    <xdr:to>
      <xdr:col>5</xdr:col>
      <xdr:colOff>1397000</xdr:colOff>
      <xdr:row>8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9193B82F-0D5D-A742-BD34-289B1149A66F}"/>
            </a:ext>
          </a:extLst>
        </xdr:cNvPr>
        <xdr:cNvSpPr txBox="1"/>
      </xdr:nvSpPr>
      <xdr:spPr>
        <a:xfrm>
          <a:off x="1752600" y="4559300"/>
          <a:ext cx="7607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5</xdr:col>
      <xdr:colOff>1422400</xdr:colOff>
      <xdr:row>10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F852F1F-BAAD-E84F-AA33-D363BE3637E2}"/>
            </a:ext>
          </a:extLst>
        </xdr:cNvPr>
        <xdr:cNvSpPr txBox="1"/>
      </xdr:nvSpPr>
      <xdr:spPr>
        <a:xfrm>
          <a:off x="546100" y="5829300"/>
          <a:ext cx="8839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12</xdr:row>
      <xdr:rowOff>152400</xdr:rowOff>
    </xdr:from>
    <xdr:to>
      <xdr:col>5</xdr:col>
      <xdr:colOff>1282700</xdr:colOff>
      <xdr:row>12</xdr:row>
      <xdr:rowOff>469900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52C1A15-F4F4-D948-B925-F2249592F4B5}"/>
            </a:ext>
          </a:extLst>
        </xdr:cNvPr>
        <xdr:cNvSpPr txBox="1"/>
      </xdr:nvSpPr>
      <xdr:spPr>
        <a:xfrm>
          <a:off x="1816100" y="7073900"/>
          <a:ext cx="742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14</xdr:row>
      <xdr:rowOff>165100</xdr:rowOff>
    </xdr:from>
    <xdr:to>
      <xdr:col>5</xdr:col>
      <xdr:colOff>1435100</xdr:colOff>
      <xdr:row>14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3F50A623-D493-F44E-9B3D-8DDE42160E44}"/>
            </a:ext>
          </a:extLst>
        </xdr:cNvPr>
        <xdr:cNvSpPr txBox="1"/>
      </xdr:nvSpPr>
      <xdr:spPr>
        <a:xfrm>
          <a:off x="533400" y="8356600"/>
          <a:ext cx="8864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1384300</xdr:colOff>
      <xdr:row>8</xdr:row>
      <xdr:rowOff>177800</xdr:rowOff>
    </xdr:from>
    <xdr:to>
      <xdr:col>8</xdr:col>
      <xdr:colOff>1384300</xdr:colOff>
      <xdr:row>8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FE318D49-D3ED-6644-B712-8EC842594989}"/>
            </a:ext>
          </a:extLst>
        </xdr:cNvPr>
        <xdr:cNvSpPr txBox="1"/>
      </xdr:nvSpPr>
      <xdr:spPr>
        <a:xfrm>
          <a:off x="9347200" y="4559300"/>
          <a:ext cx="742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1282700</xdr:colOff>
      <xdr:row>12</xdr:row>
      <xdr:rowOff>139700</xdr:rowOff>
    </xdr:from>
    <xdr:to>
      <xdr:col>8</xdr:col>
      <xdr:colOff>1409701</xdr:colOff>
      <xdr:row>12</xdr:row>
      <xdr:rowOff>457200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8C575B22-A106-5F4D-9968-3567833C952E}"/>
            </a:ext>
          </a:extLst>
        </xdr:cNvPr>
        <xdr:cNvSpPr txBox="1"/>
      </xdr:nvSpPr>
      <xdr:spPr>
        <a:xfrm>
          <a:off x="9245600" y="7061200"/>
          <a:ext cx="7556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1397000</xdr:colOff>
      <xdr:row>8</xdr:row>
      <xdr:rowOff>177800</xdr:rowOff>
    </xdr:from>
    <xdr:to>
      <xdr:col>9</xdr:col>
      <xdr:colOff>12700</xdr:colOff>
      <xdr:row>8</xdr:row>
      <xdr:rowOff>495299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94B5C89-ECD4-5343-9627-9AF3F9A729AB}"/>
            </a:ext>
          </a:extLst>
        </xdr:cNvPr>
        <xdr:cNvSpPr txBox="1"/>
      </xdr:nvSpPr>
      <xdr:spPr>
        <a:xfrm>
          <a:off x="16789400" y="4559300"/>
          <a:ext cx="1092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2</xdr:col>
      <xdr:colOff>1282700</xdr:colOff>
      <xdr:row>8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E219A90-C1C4-914C-8985-938006BEEF23}"/>
            </a:ext>
          </a:extLst>
        </xdr:cNvPr>
        <xdr:cNvSpPr txBox="1"/>
      </xdr:nvSpPr>
      <xdr:spPr>
        <a:xfrm>
          <a:off x="558800" y="455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1422400</xdr:colOff>
      <xdr:row>12</xdr:row>
      <xdr:rowOff>139700</xdr:rowOff>
    </xdr:from>
    <xdr:to>
      <xdr:col>9</xdr:col>
      <xdr:colOff>0</xdr:colOff>
      <xdr:row>12</xdr:row>
      <xdr:rowOff>457199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CB73B06F-77DE-5D44-A6D4-28849B28EC09}"/>
            </a:ext>
          </a:extLst>
        </xdr:cNvPr>
        <xdr:cNvSpPr txBox="1"/>
      </xdr:nvSpPr>
      <xdr:spPr>
        <a:xfrm>
          <a:off x="16814800" y="7061200"/>
          <a:ext cx="1054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1270000</xdr:colOff>
      <xdr:row>12</xdr:row>
      <xdr:rowOff>457199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A0FD3802-A3CB-C248-8EAB-8781C9FF3230}"/>
            </a:ext>
          </a:extLst>
        </xdr:cNvPr>
        <xdr:cNvSpPr txBox="1"/>
      </xdr:nvSpPr>
      <xdr:spPr>
        <a:xfrm>
          <a:off x="546100" y="7086600"/>
          <a:ext cx="1257300" cy="2920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AAA28B-1ED4-E64C-846C-22249A716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11A0F0-1050-834C-A26D-D7CB6E613AAE}"/>
            </a:ext>
          </a:extLst>
        </xdr:cNvPr>
        <xdr:cNvSpPr/>
      </xdr:nvSpPr>
      <xdr:spPr>
        <a:xfrm>
          <a:off x="546100" y="120291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oneCellAnchor>
    <xdr:from>
      <xdr:col>5</xdr:col>
      <xdr:colOff>723900</xdr:colOff>
      <xdr:row>10</xdr:row>
      <xdr:rowOff>203200</xdr:rowOff>
    </xdr:from>
    <xdr:ext cx="184731" cy="25257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FAEC468-6F29-CFB7-6910-83CB2FABE6EC}"/>
            </a:ext>
          </a:extLst>
        </xdr:cNvPr>
        <xdr:cNvSpPr txBox="1"/>
      </xdr:nvSpPr>
      <xdr:spPr>
        <a:xfrm>
          <a:off x="8686800" y="5854700"/>
          <a:ext cx="184731" cy="2525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5</xdr:col>
      <xdr:colOff>1282701</xdr:colOff>
      <xdr:row>8</xdr:row>
      <xdr:rowOff>190500</xdr:rowOff>
    </xdr:from>
    <xdr:to>
      <xdr:col>8</xdr:col>
      <xdr:colOff>1358901</xdr:colOff>
      <xdr:row>8</xdr:row>
      <xdr:rowOff>508000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7F248797-8086-1B45-ADD2-6F62B31DFF28}"/>
            </a:ext>
          </a:extLst>
        </xdr:cNvPr>
        <xdr:cNvSpPr txBox="1"/>
      </xdr:nvSpPr>
      <xdr:spPr>
        <a:xfrm>
          <a:off x="9245601" y="4572000"/>
          <a:ext cx="75057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1308101</xdr:colOff>
      <xdr:row>12</xdr:row>
      <xdr:rowOff>165100</xdr:rowOff>
    </xdr:from>
    <xdr:to>
      <xdr:col>8</xdr:col>
      <xdr:colOff>1358901</xdr:colOff>
      <xdr:row>12</xdr:row>
      <xdr:rowOff>482600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47E9441-677D-924E-9F1E-388D17F1122D}"/>
            </a:ext>
          </a:extLst>
        </xdr:cNvPr>
        <xdr:cNvSpPr txBox="1"/>
      </xdr:nvSpPr>
      <xdr:spPr>
        <a:xfrm>
          <a:off x="9271001" y="7086600"/>
          <a:ext cx="748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1041400</xdr:colOff>
      <xdr:row>6</xdr:row>
      <xdr:rowOff>139701</xdr:rowOff>
    </xdr:from>
    <xdr:to>
      <xdr:col>9</xdr:col>
      <xdr:colOff>12700</xdr:colOff>
      <xdr:row>6</xdr:row>
      <xdr:rowOff>457201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CC958846-8460-EF4A-968D-BF9136819143}"/>
            </a:ext>
          </a:extLst>
        </xdr:cNvPr>
        <xdr:cNvSpPr txBox="1"/>
      </xdr:nvSpPr>
      <xdr:spPr>
        <a:xfrm>
          <a:off x="9004300" y="3251201"/>
          <a:ext cx="8877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16</xdr:row>
      <xdr:rowOff>177800</xdr:rowOff>
    </xdr:from>
    <xdr:to>
      <xdr:col>2</xdr:col>
      <xdr:colOff>1155700</xdr:colOff>
      <xdr:row>16</xdr:row>
      <xdr:rowOff>502203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CBFE965E-5C0F-C247-B69B-6C3F5D41A417}"/>
            </a:ext>
          </a:extLst>
        </xdr:cNvPr>
        <xdr:cNvSpPr txBox="1"/>
      </xdr:nvSpPr>
      <xdr:spPr>
        <a:xfrm>
          <a:off x="558800" y="9639300"/>
          <a:ext cx="11303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1193800</xdr:colOff>
      <xdr:row>10</xdr:row>
      <xdr:rowOff>177800</xdr:rowOff>
    </xdr:from>
    <xdr:to>
      <xdr:col>9</xdr:col>
      <xdr:colOff>0</xdr:colOff>
      <xdr:row>10</xdr:row>
      <xdr:rowOff>502203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42CE7369-3646-6947-9D5A-B4F701BEE393}"/>
            </a:ext>
          </a:extLst>
        </xdr:cNvPr>
        <xdr:cNvSpPr txBox="1"/>
      </xdr:nvSpPr>
      <xdr:spPr>
        <a:xfrm>
          <a:off x="9156700" y="5829300"/>
          <a:ext cx="87122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1282700</xdr:colOff>
      <xdr:row>14</xdr:row>
      <xdr:rowOff>177800</xdr:rowOff>
    </xdr:from>
    <xdr:to>
      <xdr:col>8</xdr:col>
      <xdr:colOff>2463800</xdr:colOff>
      <xdr:row>14</xdr:row>
      <xdr:rowOff>502203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E771938D-3B08-8145-B40C-EF978C076C5D}"/>
            </a:ext>
          </a:extLst>
        </xdr:cNvPr>
        <xdr:cNvSpPr txBox="1"/>
      </xdr:nvSpPr>
      <xdr:spPr>
        <a:xfrm>
          <a:off x="9245600" y="8369300"/>
          <a:ext cx="86106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1206500</xdr:colOff>
      <xdr:row>8</xdr:row>
      <xdr:rowOff>190500</xdr:rowOff>
    </xdr:from>
    <xdr:to>
      <xdr:col>5</xdr:col>
      <xdr:colOff>1282700</xdr:colOff>
      <xdr:row>8</xdr:row>
      <xdr:rowOff>508000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F3F5C06-CAF3-CC44-85E0-05D2B8118AB8}"/>
            </a:ext>
          </a:extLst>
        </xdr:cNvPr>
        <xdr:cNvSpPr txBox="1"/>
      </xdr:nvSpPr>
      <xdr:spPr>
        <a:xfrm>
          <a:off x="1739900" y="4572000"/>
          <a:ext cx="7505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5</xdr:col>
      <xdr:colOff>1193800</xdr:colOff>
      <xdr:row>10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986C438-4799-D44C-8712-0B8AA1D0E1A7}"/>
            </a:ext>
          </a:extLst>
        </xdr:cNvPr>
        <xdr:cNvSpPr txBox="1"/>
      </xdr:nvSpPr>
      <xdr:spPr>
        <a:xfrm>
          <a:off x="558800" y="5829300"/>
          <a:ext cx="8597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1193800</xdr:colOff>
      <xdr:row>12</xdr:row>
      <xdr:rowOff>165100</xdr:rowOff>
    </xdr:from>
    <xdr:to>
      <xdr:col>5</xdr:col>
      <xdr:colOff>1308100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120586C-C075-734E-8826-5BCA0C786220}"/>
            </a:ext>
          </a:extLst>
        </xdr:cNvPr>
        <xdr:cNvSpPr txBox="1"/>
      </xdr:nvSpPr>
      <xdr:spPr>
        <a:xfrm>
          <a:off x="1727200" y="7086600"/>
          <a:ext cx="7543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14</xdr:row>
      <xdr:rowOff>177800</xdr:rowOff>
    </xdr:from>
    <xdr:to>
      <xdr:col>5</xdr:col>
      <xdr:colOff>1282700</xdr:colOff>
      <xdr:row>14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F909982-8ADF-9B42-8CEE-B60A958ACDD4}"/>
            </a:ext>
          </a:extLst>
        </xdr:cNvPr>
        <xdr:cNvSpPr txBox="1"/>
      </xdr:nvSpPr>
      <xdr:spPr>
        <a:xfrm>
          <a:off x="533400" y="8369300"/>
          <a:ext cx="8712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1371600</xdr:colOff>
      <xdr:row>8</xdr:row>
      <xdr:rowOff>190500</xdr:rowOff>
    </xdr:from>
    <xdr:to>
      <xdr:col>8</xdr:col>
      <xdr:colOff>2463800</xdr:colOff>
      <xdr:row>8</xdr:row>
      <xdr:rowOff>507999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DB14D82-D9BE-454E-9137-AE65FFACC3C7}"/>
            </a:ext>
          </a:extLst>
        </xdr:cNvPr>
        <xdr:cNvSpPr txBox="1"/>
      </xdr:nvSpPr>
      <xdr:spPr>
        <a:xfrm>
          <a:off x="16764000" y="4572000"/>
          <a:ext cx="1092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38100</xdr:colOff>
      <xdr:row>8</xdr:row>
      <xdr:rowOff>177800</xdr:rowOff>
    </xdr:from>
    <xdr:to>
      <xdr:col>2</xdr:col>
      <xdr:colOff>1219200</xdr:colOff>
      <xdr:row>8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0344C1C-53D5-9A4F-B4E2-D2D3FEF3AAC9}"/>
            </a:ext>
          </a:extLst>
        </xdr:cNvPr>
        <xdr:cNvSpPr txBox="1"/>
      </xdr:nvSpPr>
      <xdr:spPr>
        <a:xfrm>
          <a:off x="571500" y="4559300"/>
          <a:ext cx="118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1371600</xdr:colOff>
      <xdr:row>12</xdr:row>
      <xdr:rowOff>165100</xdr:rowOff>
    </xdr:from>
    <xdr:to>
      <xdr:col>8</xdr:col>
      <xdr:colOff>2463800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7EB9C2-ACE5-364A-8AB0-42E02D3E0DD4}"/>
            </a:ext>
          </a:extLst>
        </xdr:cNvPr>
        <xdr:cNvSpPr txBox="1"/>
      </xdr:nvSpPr>
      <xdr:spPr>
        <a:xfrm>
          <a:off x="16764000" y="7086600"/>
          <a:ext cx="10922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2</xdr:col>
      <xdr:colOff>1193800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9A644CE1-C038-9D4B-9117-890D6048DBE3}"/>
            </a:ext>
          </a:extLst>
        </xdr:cNvPr>
        <xdr:cNvSpPr txBox="1"/>
      </xdr:nvSpPr>
      <xdr:spPr>
        <a:xfrm>
          <a:off x="546100" y="7086600"/>
          <a:ext cx="118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1155700</xdr:colOff>
      <xdr:row>16</xdr:row>
      <xdr:rowOff>190500</xdr:rowOff>
    </xdr:from>
    <xdr:to>
      <xdr:col>5</xdr:col>
      <xdr:colOff>1257300</xdr:colOff>
      <xdr:row>16</xdr:row>
      <xdr:rowOff>507999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7486044-D551-544B-8624-9DE055961795}"/>
            </a:ext>
          </a:extLst>
        </xdr:cNvPr>
        <xdr:cNvSpPr txBox="1"/>
      </xdr:nvSpPr>
      <xdr:spPr>
        <a:xfrm>
          <a:off x="1689100" y="9652000"/>
          <a:ext cx="7531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 editAs="oneCell">
    <xdr:from>
      <xdr:col>7</xdr:col>
      <xdr:colOff>2184400</xdr:colOff>
      <xdr:row>1</xdr:row>
      <xdr:rowOff>635000</xdr:rowOff>
    </xdr:from>
    <xdr:to>
      <xdr:col>8</xdr:col>
      <xdr:colOff>2155808</xdr:colOff>
      <xdr:row>3</xdr:row>
      <xdr:rowOff>594910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DDB7C2E9-DBF8-9C47-9F4A-77AFCF5D3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1003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1" name="Rect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FAB673-81B6-374B-8356-F1AEC75D144C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1200978</xdr:colOff>
      <xdr:row>10</xdr:row>
      <xdr:rowOff>151848</xdr:rowOff>
    </xdr:from>
    <xdr:to>
      <xdr:col>8</xdr:col>
      <xdr:colOff>2470977</xdr:colOff>
      <xdr:row>10</xdr:row>
      <xdr:rowOff>427935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0121236-EFAB-F744-BCE6-3A34E0A84D02}"/>
            </a:ext>
          </a:extLst>
        </xdr:cNvPr>
        <xdr:cNvSpPr txBox="1"/>
      </xdr:nvSpPr>
      <xdr:spPr>
        <a:xfrm>
          <a:off x="16551413" y="5797826"/>
          <a:ext cx="1269999" cy="27608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endParaRPr lang="en-US" sz="1300" b="0">
            <a:solidFill>
              <a:sysClr val="windowText" lastClr="000000"/>
            </a:solidFill>
            <a:latin typeface="Montserrat" pitchFamily="2" charset="77"/>
            <a:ea typeface="+mn-ea"/>
            <a:cs typeface="+mn-cs"/>
          </a:endParaRPr>
        </a:p>
      </xdr:txBody>
    </xdr:sp>
    <xdr:clientData/>
  </xdr:twoCellAnchor>
  <xdr:twoCellAnchor>
    <xdr:from>
      <xdr:col>2</xdr:col>
      <xdr:colOff>13804</xdr:colOff>
      <xdr:row>8</xdr:row>
      <xdr:rowOff>193812</xdr:rowOff>
    </xdr:from>
    <xdr:to>
      <xdr:col>5</xdr:col>
      <xdr:colOff>1325217</xdr:colOff>
      <xdr:row>8</xdr:row>
      <xdr:rowOff>538369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66FF34EA-97D7-A543-A56D-766BC4965CFC}"/>
            </a:ext>
          </a:extLst>
        </xdr:cNvPr>
        <xdr:cNvSpPr txBox="1"/>
      </xdr:nvSpPr>
      <xdr:spPr>
        <a:xfrm>
          <a:off x="538369" y="4569790"/>
          <a:ext cx="8724348" cy="344557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1214783</xdr:colOff>
      <xdr:row>6</xdr:row>
      <xdr:rowOff>152400</xdr:rowOff>
    </xdr:from>
    <xdr:to>
      <xdr:col>5</xdr:col>
      <xdr:colOff>1352826</xdr:colOff>
      <xdr:row>6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6D4B6511-D4A1-DB45-A326-18C167FC29AC}"/>
            </a:ext>
          </a:extLst>
        </xdr:cNvPr>
        <xdr:cNvSpPr txBox="1"/>
      </xdr:nvSpPr>
      <xdr:spPr>
        <a:xfrm>
          <a:off x="1739348" y="3258378"/>
          <a:ext cx="7550978" cy="3429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oneCellAnchor>
    <xdr:from>
      <xdr:col>5</xdr:col>
      <xdr:colOff>1325215</xdr:colOff>
      <xdr:row>10</xdr:row>
      <xdr:rowOff>150927</xdr:rowOff>
    </xdr:from>
    <xdr:ext cx="7316307" cy="277008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5B553AA8-AA17-B44D-A1EB-9CC42D6D3212}"/>
            </a:ext>
          </a:extLst>
        </xdr:cNvPr>
        <xdr:cNvSpPr txBox="1"/>
      </xdr:nvSpPr>
      <xdr:spPr>
        <a:xfrm>
          <a:off x="9262715" y="5796905"/>
          <a:ext cx="7316307" cy="2770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300">
              <a:latin typeface="Montserrat" pitchFamily="2" charset="77"/>
            </a:rPr>
            <a:t>Parent</a:t>
          </a:r>
          <a:r>
            <a:rPr lang="en-US" sz="1300" baseline="0">
              <a:latin typeface="Montserrat" pitchFamily="2" charset="77"/>
            </a:rPr>
            <a:t> B</a:t>
          </a:r>
          <a:endParaRPr lang="en-US" sz="1300">
            <a:latin typeface="Montserrat" pitchFamily="2" charset="77"/>
          </a:endParaRPr>
        </a:p>
      </xdr:txBody>
    </xdr:sp>
    <xdr:clientData/>
  </xdr:oneCellAnchor>
  <xdr:twoCellAnchor>
    <xdr:from>
      <xdr:col>5</xdr:col>
      <xdr:colOff>1380435</xdr:colOff>
      <xdr:row>12</xdr:row>
      <xdr:rowOff>124240</xdr:rowOff>
    </xdr:from>
    <xdr:to>
      <xdr:col>8</xdr:col>
      <xdr:colOff>2457173</xdr:colOff>
      <xdr:row>12</xdr:row>
      <xdr:rowOff>414131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3DDF9DC-B0AE-614F-AC9F-01E289757A6C}"/>
            </a:ext>
          </a:extLst>
        </xdr:cNvPr>
        <xdr:cNvSpPr txBox="1"/>
      </xdr:nvSpPr>
      <xdr:spPr>
        <a:xfrm>
          <a:off x="9317935" y="7040218"/>
          <a:ext cx="8489673" cy="28989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1325217</xdr:colOff>
      <xdr:row>8</xdr:row>
      <xdr:rowOff>193262</xdr:rowOff>
    </xdr:from>
    <xdr:to>
      <xdr:col>8</xdr:col>
      <xdr:colOff>2457173</xdr:colOff>
      <xdr:row>8</xdr:row>
      <xdr:rowOff>538370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8BBA2C9-E3BD-DE41-BE7B-97AABF59E0DE}"/>
            </a:ext>
          </a:extLst>
        </xdr:cNvPr>
        <xdr:cNvSpPr txBox="1"/>
      </xdr:nvSpPr>
      <xdr:spPr>
        <a:xfrm>
          <a:off x="9262717" y="4569240"/>
          <a:ext cx="8544891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1339020</xdr:colOff>
      <xdr:row>6</xdr:row>
      <xdr:rowOff>151849</xdr:rowOff>
    </xdr:from>
    <xdr:to>
      <xdr:col>8</xdr:col>
      <xdr:colOff>1325216</xdr:colOff>
      <xdr:row>6</xdr:row>
      <xdr:rowOff>496957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CEDF51BE-DB4E-B642-BD35-1FEAF15969EB}"/>
            </a:ext>
          </a:extLst>
        </xdr:cNvPr>
        <xdr:cNvSpPr txBox="1"/>
      </xdr:nvSpPr>
      <xdr:spPr>
        <a:xfrm>
          <a:off x="9276520" y="3257827"/>
          <a:ext cx="7399131" cy="345108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254000</xdr:colOff>
      <xdr:row>12</xdr:row>
      <xdr:rowOff>124239</xdr:rowOff>
    </xdr:from>
    <xdr:to>
      <xdr:col>5</xdr:col>
      <xdr:colOff>1380435</xdr:colOff>
      <xdr:row>12</xdr:row>
      <xdr:rowOff>412474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818E0FBD-0C06-4A4A-9373-9E305CB328D4}"/>
            </a:ext>
          </a:extLst>
        </xdr:cNvPr>
        <xdr:cNvSpPr txBox="1"/>
      </xdr:nvSpPr>
      <xdr:spPr>
        <a:xfrm>
          <a:off x="516283" y="7040217"/>
          <a:ext cx="8801652" cy="288235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1311413</xdr:colOff>
      <xdr:row>10</xdr:row>
      <xdr:rowOff>151848</xdr:rowOff>
    </xdr:from>
    <xdr:to>
      <xdr:col>5</xdr:col>
      <xdr:colOff>1339022</xdr:colOff>
      <xdr:row>10</xdr:row>
      <xdr:rowOff>427936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A2918758-7B48-4C46-A1DC-9C3E69C20515}"/>
            </a:ext>
          </a:extLst>
        </xdr:cNvPr>
        <xdr:cNvSpPr txBox="1"/>
      </xdr:nvSpPr>
      <xdr:spPr>
        <a:xfrm>
          <a:off x="1835978" y="5797826"/>
          <a:ext cx="7440544" cy="276088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1</xdr:col>
      <xdr:colOff>261178</xdr:colOff>
      <xdr:row>6</xdr:row>
      <xdr:rowOff>163996</xdr:rowOff>
    </xdr:from>
    <xdr:to>
      <xdr:col>2</xdr:col>
      <xdr:colOff>1218097</xdr:colOff>
      <xdr:row>6</xdr:row>
      <xdr:rowOff>481496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5D9E5D0-98C1-5C4B-AC62-7F25EF6212FB}"/>
            </a:ext>
          </a:extLst>
        </xdr:cNvPr>
        <xdr:cNvSpPr txBox="1"/>
      </xdr:nvSpPr>
      <xdr:spPr>
        <a:xfrm>
          <a:off x="523461" y="3269974"/>
          <a:ext cx="12192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27608</xdr:colOff>
      <xdr:row>14</xdr:row>
      <xdr:rowOff>150191</xdr:rowOff>
    </xdr:from>
    <xdr:to>
      <xdr:col>2</xdr:col>
      <xdr:colOff>1234109</xdr:colOff>
      <xdr:row>14</xdr:row>
      <xdr:rowOff>467691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03D912A-8869-CC40-84A8-8D4DEFE14D24}"/>
            </a:ext>
          </a:extLst>
        </xdr:cNvPr>
        <xdr:cNvSpPr txBox="1"/>
      </xdr:nvSpPr>
      <xdr:spPr>
        <a:xfrm>
          <a:off x="552173" y="8336169"/>
          <a:ext cx="1206501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22640</xdr:colOff>
      <xdr:row>10</xdr:row>
      <xdr:rowOff>155713</xdr:rowOff>
    </xdr:from>
    <xdr:to>
      <xdr:col>2</xdr:col>
      <xdr:colOff>1311413</xdr:colOff>
      <xdr:row>10</xdr:row>
      <xdr:rowOff>427934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E473A4F-952D-6D42-9C84-5AF131314719}"/>
            </a:ext>
          </a:extLst>
        </xdr:cNvPr>
        <xdr:cNvSpPr txBox="1"/>
      </xdr:nvSpPr>
      <xdr:spPr>
        <a:xfrm>
          <a:off x="547205" y="5801691"/>
          <a:ext cx="1288773" cy="272221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1334605</xdr:colOff>
      <xdr:row>6</xdr:row>
      <xdr:rowOff>152401</xdr:rowOff>
    </xdr:from>
    <xdr:to>
      <xdr:col>9</xdr:col>
      <xdr:colOff>1</xdr:colOff>
      <xdr:row>6</xdr:row>
      <xdr:rowOff>497510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3D1DE24D-8D2E-CC4D-A2C2-382A338F7CD6}"/>
            </a:ext>
          </a:extLst>
        </xdr:cNvPr>
        <xdr:cNvSpPr txBox="1"/>
      </xdr:nvSpPr>
      <xdr:spPr>
        <a:xfrm>
          <a:off x="16685040" y="3258379"/>
          <a:ext cx="1136374" cy="34510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1242391</xdr:colOff>
      <xdr:row>14</xdr:row>
      <xdr:rowOff>151848</xdr:rowOff>
    </xdr:from>
    <xdr:to>
      <xdr:col>5</xdr:col>
      <xdr:colOff>1283804</xdr:colOff>
      <xdr:row>14</xdr:row>
      <xdr:rowOff>469348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2A77BEE-3EF6-864A-85BC-E24B202A5FCC}"/>
            </a:ext>
          </a:extLst>
        </xdr:cNvPr>
        <xdr:cNvSpPr txBox="1"/>
      </xdr:nvSpPr>
      <xdr:spPr>
        <a:xfrm>
          <a:off x="1766956" y="8337826"/>
          <a:ext cx="7454348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2208695</xdr:colOff>
      <xdr:row>1</xdr:row>
      <xdr:rowOff>634999</xdr:rowOff>
    </xdr:from>
    <xdr:to>
      <xdr:col>8</xdr:col>
      <xdr:colOff>2180103</xdr:colOff>
      <xdr:row>3</xdr:row>
      <xdr:rowOff>594909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77A721-C77E-A34A-BDD1-421231925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8152" y="828260"/>
          <a:ext cx="2442386" cy="116088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0" name="Rect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FA5F77-BB0B-1E4D-9B48-0682CDD48BEE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1003300</xdr:colOff>
      <xdr:row>6</xdr:row>
      <xdr:rowOff>177800</xdr:rowOff>
    </xdr:from>
    <xdr:to>
      <xdr:col>5</xdr:col>
      <xdr:colOff>1244600</xdr:colOff>
      <xdr:row>6</xdr:row>
      <xdr:rowOff>495300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CFE792B-6856-CC40-B9D7-60A7B2D7FE0D}"/>
            </a:ext>
          </a:extLst>
        </xdr:cNvPr>
        <xdr:cNvSpPr txBox="1"/>
      </xdr:nvSpPr>
      <xdr:spPr>
        <a:xfrm>
          <a:off x="1536700" y="3289300"/>
          <a:ext cx="7670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5</xdr:col>
      <xdr:colOff>1270000</xdr:colOff>
      <xdr:row>8</xdr:row>
      <xdr:rowOff>495300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5EE6E3C3-D0B1-1C42-944B-8F67271F7209}"/>
            </a:ext>
          </a:extLst>
        </xdr:cNvPr>
        <xdr:cNvSpPr txBox="1"/>
      </xdr:nvSpPr>
      <xdr:spPr>
        <a:xfrm>
          <a:off x="558800" y="4559300"/>
          <a:ext cx="8674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152400</xdr:rowOff>
    </xdr:from>
    <xdr:to>
      <xdr:col>5</xdr:col>
      <xdr:colOff>1244600</xdr:colOff>
      <xdr:row>12</xdr:row>
      <xdr:rowOff>469900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21EDB964-7570-134E-A271-3CAF3823723E}"/>
            </a:ext>
          </a:extLst>
        </xdr:cNvPr>
        <xdr:cNvSpPr txBox="1"/>
      </xdr:nvSpPr>
      <xdr:spPr>
        <a:xfrm>
          <a:off x="558800" y="7073900"/>
          <a:ext cx="8648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14</xdr:row>
      <xdr:rowOff>177800</xdr:rowOff>
    </xdr:from>
    <xdr:to>
      <xdr:col>5</xdr:col>
      <xdr:colOff>1384300</xdr:colOff>
      <xdr:row>14</xdr:row>
      <xdr:rowOff>495300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ED1AF160-EDFB-C545-8A32-80624D9F7DED}"/>
            </a:ext>
          </a:extLst>
        </xdr:cNvPr>
        <xdr:cNvSpPr txBox="1"/>
      </xdr:nvSpPr>
      <xdr:spPr>
        <a:xfrm>
          <a:off x="1778000" y="8369300"/>
          <a:ext cx="7569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1219200</xdr:colOff>
      <xdr:row>10</xdr:row>
      <xdr:rowOff>190500</xdr:rowOff>
    </xdr:from>
    <xdr:to>
      <xdr:col>5</xdr:col>
      <xdr:colOff>1295400</xdr:colOff>
      <xdr:row>10</xdr:row>
      <xdr:rowOff>508000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9332177F-B300-224F-8723-3E8C50501776}"/>
            </a:ext>
          </a:extLst>
        </xdr:cNvPr>
        <xdr:cNvSpPr txBox="1"/>
      </xdr:nvSpPr>
      <xdr:spPr>
        <a:xfrm>
          <a:off x="1752600" y="5842000"/>
          <a:ext cx="7505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1257300</xdr:colOff>
      <xdr:row>8</xdr:row>
      <xdr:rowOff>177800</xdr:rowOff>
    </xdr:from>
    <xdr:to>
      <xdr:col>8</xdr:col>
      <xdr:colOff>2463800</xdr:colOff>
      <xdr:row>8</xdr:row>
      <xdr:rowOff>495300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37F299-D486-F14B-9A47-7355099B919B}"/>
            </a:ext>
          </a:extLst>
        </xdr:cNvPr>
        <xdr:cNvSpPr txBox="1"/>
      </xdr:nvSpPr>
      <xdr:spPr>
        <a:xfrm>
          <a:off x="9220200" y="4559300"/>
          <a:ext cx="8636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1244600</xdr:colOff>
      <xdr:row>12</xdr:row>
      <xdr:rowOff>152400</xdr:rowOff>
    </xdr:from>
    <xdr:to>
      <xdr:col>8</xdr:col>
      <xdr:colOff>2463800</xdr:colOff>
      <xdr:row>12</xdr:row>
      <xdr:rowOff>469900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DB870F9-5DA9-B143-8815-07A855DA386E}"/>
            </a:ext>
          </a:extLst>
        </xdr:cNvPr>
        <xdr:cNvSpPr txBox="1"/>
      </xdr:nvSpPr>
      <xdr:spPr>
        <a:xfrm>
          <a:off x="9207500" y="7073900"/>
          <a:ext cx="86487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1244600</xdr:colOff>
      <xdr:row>6</xdr:row>
      <xdr:rowOff>177800</xdr:rowOff>
    </xdr:from>
    <xdr:to>
      <xdr:col>8</xdr:col>
      <xdr:colOff>1320800</xdr:colOff>
      <xdr:row>6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221637E8-9337-1C49-8578-685326A14536}"/>
            </a:ext>
          </a:extLst>
        </xdr:cNvPr>
        <xdr:cNvSpPr txBox="1"/>
      </xdr:nvSpPr>
      <xdr:spPr>
        <a:xfrm>
          <a:off x="9207500" y="3289300"/>
          <a:ext cx="75057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1282700</xdr:colOff>
      <xdr:row>10</xdr:row>
      <xdr:rowOff>190500</xdr:rowOff>
    </xdr:from>
    <xdr:to>
      <xdr:col>8</xdr:col>
      <xdr:colOff>1435100</xdr:colOff>
      <xdr:row>10</xdr:row>
      <xdr:rowOff>508000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1E2FC85-AE00-ED43-988B-59DB7DC118D1}"/>
            </a:ext>
          </a:extLst>
        </xdr:cNvPr>
        <xdr:cNvSpPr txBox="1"/>
      </xdr:nvSpPr>
      <xdr:spPr>
        <a:xfrm>
          <a:off x="9245600" y="5842000"/>
          <a:ext cx="7581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1384300</xdr:colOff>
      <xdr:row>14</xdr:row>
      <xdr:rowOff>177800</xdr:rowOff>
    </xdr:from>
    <xdr:to>
      <xdr:col>8</xdr:col>
      <xdr:colOff>1600199</xdr:colOff>
      <xdr:row>14</xdr:row>
      <xdr:rowOff>495300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174D89B-0D01-8046-8936-80F6750F6314}"/>
            </a:ext>
          </a:extLst>
        </xdr:cNvPr>
        <xdr:cNvSpPr txBox="1"/>
      </xdr:nvSpPr>
      <xdr:spPr>
        <a:xfrm>
          <a:off x="9347200" y="8369300"/>
          <a:ext cx="76453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12701</xdr:colOff>
      <xdr:row>10</xdr:row>
      <xdr:rowOff>190500</xdr:rowOff>
    </xdr:from>
    <xdr:to>
      <xdr:col>2</xdr:col>
      <xdr:colOff>1231901</xdr:colOff>
      <xdr:row>10</xdr:row>
      <xdr:rowOff>507999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E7F5684-5660-6645-8CB0-75F4AB6F8017}"/>
            </a:ext>
          </a:extLst>
        </xdr:cNvPr>
        <xdr:cNvSpPr txBox="1"/>
      </xdr:nvSpPr>
      <xdr:spPr>
        <a:xfrm>
          <a:off x="546101" y="5842000"/>
          <a:ext cx="12192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1320801</xdr:colOff>
      <xdr:row>6</xdr:row>
      <xdr:rowOff>177800</xdr:rowOff>
    </xdr:from>
    <xdr:to>
      <xdr:col>9</xdr:col>
      <xdr:colOff>1</xdr:colOff>
      <xdr:row>6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A2327BCF-2422-9B45-B187-5EC556759512}"/>
            </a:ext>
          </a:extLst>
        </xdr:cNvPr>
        <xdr:cNvSpPr txBox="1"/>
      </xdr:nvSpPr>
      <xdr:spPr>
        <a:xfrm>
          <a:off x="16713201" y="3289300"/>
          <a:ext cx="11557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2</xdr:col>
      <xdr:colOff>1257299</xdr:colOff>
      <xdr:row>14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F885F1DD-20C3-F64D-9C8F-99BC3AC52993}"/>
            </a:ext>
          </a:extLst>
        </xdr:cNvPr>
        <xdr:cNvSpPr txBox="1"/>
      </xdr:nvSpPr>
      <xdr:spPr>
        <a:xfrm>
          <a:off x="546100" y="83693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1422401</xdr:colOff>
      <xdr:row>10</xdr:row>
      <xdr:rowOff>190500</xdr:rowOff>
    </xdr:from>
    <xdr:to>
      <xdr:col>8</xdr:col>
      <xdr:colOff>2463801</xdr:colOff>
      <xdr:row>10</xdr:row>
      <xdr:rowOff>507999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0C94603-FE8F-6B40-9209-CC9097EEDF37}"/>
            </a:ext>
          </a:extLst>
        </xdr:cNvPr>
        <xdr:cNvSpPr txBox="1"/>
      </xdr:nvSpPr>
      <xdr:spPr>
        <a:xfrm>
          <a:off x="16814801" y="5842000"/>
          <a:ext cx="10414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2FB8F0-9F6C-2E40-B4C9-EFE348203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6" name="Rect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33DAC0-3FC2-2E4A-A0B0-394BF1443542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1219200</xdr:colOff>
      <xdr:row>8</xdr:row>
      <xdr:rowOff>228601</xdr:rowOff>
    </xdr:from>
    <xdr:to>
      <xdr:col>8</xdr:col>
      <xdr:colOff>2451100</xdr:colOff>
      <xdr:row>8</xdr:row>
      <xdr:rowOff>546101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AB149BA-2D5E-B74F-9E0F-C312CEE307C6}"/>
            </a:ext>
          </a:extLst>
        </xdr:cNvPr>
        <xdr:cNvSpPr txBox="1"/>
      </xdr:nvSpPr>
      <xdr:spPr>
        <a:xfrm>
          <a:off x="9182100" y="4610101"/>
          <a:ext cx="86614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1295400</xdr:colOff>
      <xdr:row>12</xdr:row>
      <xdr:rowOff>177801</xdr:rowOff>
    </xdr:from>
    <xdr:to>
      <xdr:col>8</xdr:col>
      <xdr:colOff>2463800</xdr:colOff>
      <xdr:row>12</xdr:row>
      <xdr:rowOff>495301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B0EB615E-AD14-3140-8EAA-99695CA0E578}"/>
            </a:ext>
          </a:extLst>
        </xdr:cNvPr>
        <xdr:cNvSpPr txBox="1"/>
      </xdr:nvSpPr>
      <xdr:spPr>
        <a:xfrm>
          <a:off x="9258300" y="7099301"/>
          <a:ext cx="8597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1155700</xdr:colOff>
      <xdr:row>6</xdr:row>
      <xdr:rowOff>165100</xdr:rowOff>
    </xdr:from>
    <xdr:to>
      <xdr:col>8</xdr:col>
      <xdr:colOff>1308100</xdr:colOff>
      <xdr:row>6</xdr:row>
      <xdr:rowOff>482600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603C2ED2-7F89-0A4C-AA60-28FB26DA4898}"/>
            </a:ext>
          </a:extLst>
        </xdr:cNvPr>
        <xdr:cNvSpPr txBox="1"/>
      </xdr:nvSpPr>
      <xdr:spPr>
        <a:xfrm>
          <a:off x="9118600" y="3276600"/>
          <a:ext cx="7581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1257300</xdr:colOff>
      <xdr:row>10</xdr:row>
      <xdr:rowOff>177800</xdr:rowOff>
    </xdr:from>
    <xdr:to>
      <xdr:col>8</xdr:col>
      <xdr:colOff>1498600</xdr:colOff>
      <xdr:row>10</xdr:row>
      <xdr:rowOff>495300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145335C-B15A-0A46-891E-2CCADB639C84}"/>
            </a:ext>
          </a:extLst>
        </xdr:cNvPr>
        <xdr:cNvSpPr txBox="1"/>
      </xdr:nvSpPr>
      <xdr:spPr>
        <a:xfrm>
          <a:off x="9220200" y="5829300"/>
          <a:ext cx="7670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1333500</xdr:colOff>
      <xdr:row>14</xdr:row>
      <xdr:rowOff>177800</xdr:rowOff>
    </xdr:from>
    <xdr:to>
      <xdr:col>8</xdr:col>
      <xdr:colOff>1333500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409737F-5E79-714E-B912-6BAE9764D5B3}"/>
            </a:ext>
          </a:extLst>
        </xdr:cNvPr>
        <xdr:cNvSpPr txBox="1"/>
      </xdr:nvSpPr>
      <xdr:spPr>
        <a:xfrm>
          <a:off x="9296400" y="8369300"/>
          <a:ext cx="742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10</xdr:row>
      <xdr:rowOff>177800</xdr:rowOff>
    </xdr:from>
    <xdr:to>
      <xdr:col>5</xdr:col>
      <xdr:colOff>1257300</xdr:colOff>
      <xdr:row>10</xdr:row>
      <xdr:rowOff>495299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F0207000-EBE7-F449-A52D-638451331454}"/>
            </a:ext>
          </a:extLst>
        </xdr:cNvPr>
        <xdr:cNvSpPr txBox="1"/>
      </xdr:nvSpPr>
      <xdr:spPr>
        <a:xfrm>
          <a:off x="1803400" y="5829300"/>
          <a:ext cx="74168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1333500</xdr:colOff>
      <xdr:row>14</xdr:row>
      <xdr:rowOff>177800</xdr:rowOff>
    </xdr:from>
    <xdr:to>
      <xdr:col>9</xdr:col>
      <xdr:colOff>25400</xdr:colOff>
      <xdr:row>14</xdr:row>
      <xdr:rowOff>495299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A294589-5ACA-A541-B9B0-62EF09E783D2}"/>
            </a:ext>
          </a:extLst>
        </xdr:cNvPr>
        <xdr:cNvSpPr txBox="1"/>
      </xdr:nvSpPr>
      <xdr:spPr>
        <a:xfrm>
          <a:off x="16725900" y="8369300"/>
          <a:ext cx="11684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38100</xdr:colOff>
      <xdr:row>8</xdr:row>
      <xdr:rowOff>228600</xdr:rowOff>
    </xdr:from>
    <xdr:to>
      <xdr:col>5</xdr:col>
      <xdr:colOff>1219200</xdr:colOff>
      <xdr:row>8</xdr:row>
      <xdr:rowOff>546100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E2AC239-56F1-6D4F-A405-3A00D02398C9}"/>
            </a:ext>
          </a:extLst>
        </xdr:cNvPr>
        <xdr:cNvSpPr txBox="1"/>
      </xdr:nvSpPr>
      <xdr:spPr>
        <a:xfrm>
          <a:off x="571500" y="4610100"/>
          <a:ext cx="8610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203200</xdr:rowOff>
    </xdr:from>
    <xdr:to>
      <xdr:col>5</xdr:col>
      <xdr:colOff>1346200</xdr:colOff>
      <xdr:row>16</xdr:row>
      <xdr:rowOff>520700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617D6D64-9517-854F-8D09-71B0DFB3A8EE}"/>
            </a:ext>
          </a:extLst>
        </xdr:cNvPr>
        <xdr:cNvSpPr txBox="1"/>
      </xdr:nvSpPr>
      <xdr:spPr>
        <a:xfrm>
          <a:off x="546100" y="9664700"/>
          <a:ext cx="876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177800</xdr:rowOff>
    </xdr:from>
    <xdr:to>
      <xdr:col>5</xdr:col>
      <xdr:colOff>1282700</xdr:colOff>
      <xdr:row>12</xdr:row>
      <xdr:rowOff>495300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99418EC8-8403-0640-BD70-EA3AD7ACBC90}"/>
            </a:ext>
          </a:extLst>
        </xdr:cNvPr>
        <xdr:cNvSpPr txBox="1"/>
      </xdr:nvSpPr>
      <xdr:spPr>
        <a:xfrm>
          <a:off x="546100" y="7099300"/>
          <a:ext cx="86995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14</xdr:row>
      <xdr:rowOff>177800</xdr:rowOff>
    </xdr:from>
    <xdr:to>
      <xdr:col>5</xdr:col>
      <xdr:colOff>1333500</xdr:colOff>
      <xdr:row>14</xdr:row>
      <xdr:rowOff>495300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D45EEBB2-0C09-CF48-BA0C-1BA4F3099962}"/>
            </a:ext>
          </a:extLst>
        </xdr:cNvPr>
        <xdr:cNvSpPr txBox="1"/>
      </xdr:nvSpPr>
      <xdr:spPr>
        <a:xfrm>
          <a:off x="1803400" y="8369300"/>
          <a:ext cx="749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2</xdr:col>
      <xdr:colOff>1269999</xdr:colOff>
      <xdr:row>10</xdr:row>
      <xdr:rowOff>495299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CF829F40-C57A-E745-8764-5B6AD1401B85}"/>
            </a:ext>
          </a:extLst>
        </xdr:cNvPr>
        <xdr:cNvSpPr txBox="1"/>
      </xdr:nvSpPr>
      <xdr:spPr>
        <a:xfrm>
          <a:off x="558800" y="58293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1498601</xdr:colOff>
      <xdr:row>10</xdr:row>
      <xdr:rowOff>177800</xdr:rowOff>
    </xdr:from>
    <xdr:to>
      <xdr:col>9</xdr:col>
      <xdr:colOff>1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852EBC0-14E5-0540-A1FE-BC78875A344B}"/>
            </a:ext>
          </a:extLst>
        </xdr:cNvPr>
        <xdr:cNvSpPr txBox="1"/>
      </xdr:nvSpPr>
      <xdr:spPr>
        <a:xfrm>
          <a:off x="16891001" y="5829300"/>
          <a:ext cx="9779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2</xdr:col>
      <xdr:colOff>1257299</xdr:colOff>
      <xdr:row>14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59CBEFA-26F3-624B-AAE3-EF88D211BE36}"/>
            </a:ext>
          </a:extLst>
        </xdr:cNvPr>
        <xdr:cNvSpPr txBox="1"/>
      </xdr:nvSpPr>
      <xdr:spPr>
        <a:xfrm>
          <a:off x="546100" y="83693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1308100</xdr:colOff>
      <xdr:row>6</xdr:row>
      <xdr:rowOff>165100</xdr:rowOff>
    </xdr:from>
    <xdr:to>
      <xdr:col>9</xdr:col>
      <xdr:colOff>76199</xdr:colOff>
      <xdr:row>6</xdr:row>
      <xdr:rowOff>482599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43EE35D-E652-4C40-8B05-641CA31BF327}"/>
            </a:ext>
          </a:extLst>
        </xdr:cNvPr>
        <xdr:cNvSpPr txBox="1"/>
      </xdr:nvSpPr>
      <xdr:spPr>
        <a:xfrm>
          <a:off x="16700500" y="3276600"/>
          <a:ext cx="12445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B46813-A6ED-464A-AB3A-5A3331855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23" name="Rect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68CAF2-2745-D64D-8C3E-F20C6ED46CC6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2</xdr:col>
      <xdr:colOff>0</xdr:colOff>
      <xdr:row>6</xdr:row>
      <xdr:rowOff>177800</xdr:rowOff>
    </xdr:from>
    <xdr:to>
      <xdr:col>5</xdr:col>
      <xdr:colOff>1371600</xdr:colOff>
      <xdr:row>6</xdr:row>
      <xdr:rowOff>495300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04185B3-01BA-E747-8124-1F9D45BA5993}"/>
            </a:ext>
          </a:extLst>
        </xdr:cNvPr>
        <xdr:cNvSpPr txBox="1"/>
      </xdr:nvSpPr>
      <xdr:spPr>
        <a:xfrm>
          <a:off x="533400" y="3289300"/>
          <a:ext cx="880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165100</xdr:rowOff>
    </xdr:from>
    <xdr:to>
      <xdr:col>5</xdr:col>
      <xdr:colOff>1358900</xdr:colOff>
      <xdr:row>10</xdr:row>
      <xdr:rowOff>482600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2F6388E9-778B-B948-8D1F-90399B1DB8EA}"/>
            </a:ext>
          </a:extLst>
        </xdr:cNvPr>
        <xdr:cNvSpPr txBox="1"/>
      </xdr:nvSpPr>
      <xdr:spPr>
        <a:xfrm>
          <a:off x="546100" y="5816600"/>
          <a:ext cx="87757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14</xdr:row>
      <xdr:rowOff>190500</xdr:rowOff>
    </xdr:from>
    <xdr:to>
      <xdr:col>5</xdr:col>
      <xdr:colOff>1333500</xdr:colOff>
      <xdr:row>14</xdr:row>
      <xdr:rowOff>508000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86CCEBBA-8FA8-C641-835F-4889A2F966D3}"/>
            </a:ext>
          </a:extLst>
        </xdr:cNvPr>
        <xdr:cNvSpPr txBox="1"/>
      </xdr:nvSpPr>
      <xdr:spPr>
        <a:xfrm>
          <a:off x="533400" y="8382000"/>
          <a:ext cx="876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1231900</xdr:colOff>
      <xdr:row>8</xdr:row>
      <xdr:rowOff>165100</xdr:rowOff>
    </xdr:from>
    <xdr:to>
      <xdr:col>5</xdr:col>
      <xdr:colOff>1333500</xdr:colOff>
      <xdr:row>8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0AD1FC4-A30F-3542-B264-996EA16B1C7F}"/>
            </a:ext>
          </a:extLst>
        </xdr:cNvPr>
        <xdr:cNvSpPr txBox="1"/>
      </xdr:nvSpPr>
      <xdr:spPr>
        <a:xfrm>
          <a:off x="1765300" y="4546600"/>
          <a:ext cx="753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1231900</xdr:colOff>
      <xdr:row>12</xdr:row>
      <xdr:rowOff>165100</xdr:rowOff>
    </xdr:from>
    <xdr:to>
      <xdr:col>5</xdr:col>
      <xdr:colOff>1333500</xdr:colOff>
      <xdr:row>12</xdr:row>
      <xdr:rowOff>482600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73504887-3815-2542-8748-D49828888F96}"/>
            </a:ext>
          </a:extLst>
        </xdr:cNvPr>
        <xdr:cNvSpPr txBox="1"/>
      </xdr:nvSpPr>
      <xdr:spPr>
        <a:xfrm>
          <a:off x="1765300" y="7086600"/>
          <a:ext cx="7531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1358900</xdr:colOff>
      <xdr:row>6</xdr:row>
      <xdr:rowOff>177800</xdr:rowOff>
    </xdr:from>
    <xdr:to>
      <xdr:col>9</xdr:col>
      <xdr:colOff>0</xdr:colOff>
      <xdr:row>6</xdr:row>
      <xdr:rowOff>495299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1E458FD-E528-F147-A3BC-DB22CC567FA8}"/>
            </a:ext>
          </a:extLst>
        </xdr:cNvPr>
        <xdr:cNvSpPr txBox="1"/>
      </xdr:nvSpPr>
      <xdr:spPr>
        <a:xfrm>
          <a:off x="9321800" y="3289300"/>
          <a:ext cx="8547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1358900</xdr:colOff>
      <xdr:row>10</xdr:row>
      <xdr:rowOff>165101</xdr:rowOff>
    </xdr:from>
    <xdr:to>
      <xdr:col>8</xdr:col>
      <xdr:colOff>2463800</xdr:colOff>
      <xdr:row>10</xdr:row>
      <xdr:rowOff>482601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FAED4F4E-CB3D-C041-9378-677600D2F4A1}"/>
            </a:ext>
          </a:extLst>
        </xdr:cNvPr>
        <xdr:cNvSpPr txBox="1"/>
      </xdr:nvSpPr>
      <xdr:spPr>
        <a:xfrm>
          <a:off x="9321800" y="5816601"/>
          <a:ext cx="85344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1333500</xdr:colOff>
      <xdr:row>8</xdr:row>
      <xdr:rowOff>165100</xdr:rowOff>
    </xdr:from>
    <xdr:to>
      <xdr:col>8</xdr:col>
      <xdr:colOff>1384300</xdr:colOff>
      <xdr:row>8</xdr:row>
      <xdr:rowOff>482600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A536EE4-CB1C-D14A-8BD9-B260F5011502}"/>
            </a:ext>
          </a:extLst>
        </xdr:cNvPr>
        <xdr:cNvSpPr txBox="1"/>
      </xdr:nvSpPr>
      <xdr:spPr>
        <a:xfrm>
          <a:off x="9296400" y="4546600"/>
          <a:ext cx="74803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1346200</xdr:colOff>
      <xdr:row>12</xdr:row>
      <xdr:rowOff>165100</xdr:rowOff>
    </xdr:from>
    <xdr:to>
      <xdr:col>8</xdr:col>
      <xdr:colOff>1625600</xdr:colOff>
      <xdr:row>12</xdr:row>
      <xdr:rowOff>482600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19E3DD12-86F9-8447-8943-6745779D85F3}"/>
            </a:ext>
          </a:extLst>
        </xdr:cNvPr>
        <xdr:cNvSpPr txBox="1"/>
      </xdr:nvSpPr>
      <xdr:spPr>
        <a:xfrm>
          <a:off x="9309100" y="7086600"/>
          <a:ext cx="7708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165100</xdr:rowOff>
    </xdr:from>
    <xdr:to>
      <xdr:col>2</xdr:col>
      <xdr:colOff>1269999</xdr:colOff>
      <xdr:row>8</xdr:row>
      <xdr:rowOff>482599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2A13668-A88E-B447-8174-C2F49AE22B3C}"/>
            </a:ext>
          </a:extLst>
        </xdr:cNvPr>
        <xdr:cNvSpPr txBox="1"/>
      </xdr:nvSpPr>
      <xdr:spPr>
        <a:xfrm>
          <a:off x="558800" y="45466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1397000</xdr:colOff>
      <xdr:row>8</xdr:row>
      <xdr:rowOff>165100</xdr:rowOff>
    </xdr:from>
    <xdr:to>
      <xdr:col>9</xdr:col>
      <xdr:colOff>63499</xdr:colOff>
      <xdr:row>8</xdr:row>
      <xdr:rowOff>482599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8D23DFA-B168-7442-BAFD-3C9D388E929D}"/>
            </a:ext>
          </a:extLst>
        </xdr:cNvPr>
        <xdr:cNvSpPr txBox="1"/>
      </xdr:nvSpPr>
      <xdr:spPr>
        <a:xfrm>
          <a:off x="16789400" y="4546600"/>
          <a:ext cx="1142999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0</xdr:colOff>
      <xdr:row>12</xdr:row>
      <xdr:rowOff>165100</xdr:rowOff>
    </xdr:from>
    <xdr:to>
      <xdr:col>2</xdr:col>
      <xdr:colOff>1244599</xdr:colOff>
      <xdr:row>12</xdr:row>
      <xdr:rowOff>482599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2A34AC9-7076-6E4B-8718-F7CB671F86FE}"/>
            </a:ext>
          </a:extLst>
        </xdr:cNvPr>
        <xdr:cNvSpPr txBox="1"/>
      </xdr:nvSpPr>
      <xdr:spPr>
        <a:xfrm>
          <a:off x="533400" y="7086600"/>
          <a:ext cx="1244599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1244600</xdr:colOff>
      <xdr:row>12</xdr:row>
      <xdr:rowOff>152400</xdr:rowOff>
    </xdr:from>
    <xdr:to>
      <xdr:col>9</xdr:col>
      <xdr:colOff>12699</xdr:colOff>
      <xdr:row>12</xdr:row>
      <xdr:rowOff>482599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3F877CF7-BBF8-714E-8A90-6DD7993D2EA0}"/>
            </a:ext>
          </a:extLst>
        </xdr:cNvPr>
        <xdr:cNvSpPr txBox="1"/>
      </xdr:nvSpPr>
      <xdr:spPr>
        <a:xfrm>
          <a:off x="16637000" y="7073900"/>
          <a:ext cx="1244599" cy="3301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1295401</xdr:colOff>
      <xdr:row>14</xdr:row>
      <xdr:rowOff>190500</xdr:rowOff>
    </xdr:from>
    <xdr:to>
      <xdr:col>6</xdr:col>
      <xdr:colOff>1</xdr:colOff>
      <xdr:row>14</xdr:row>
      <xdr:rowOff>507999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8A1C809-9470-1241-B1E5-BCAD2FC7AA1E}"/>
            </a:ext>
          </a:extLst>
        </xdr:cNvPr>
        <xdr:cNvSpPr txBox="1"/>
      </xdr:nvSpPr>
      <xdr:spPr>
        <a:xfrm>
          <a:off x="9258301" y="8382000"/>
          <a:ext cx="11811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647700</xdr:rowOff>
    </xdr:from>
    <xdr:to>
      <xdr:col>8</xdr:col>
      <xdr:colOff>2143108</xdr:colOff>
      <xdr:row>3</xdr:row>
      <xdr:rowOff>607610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B8A08C5D-FB9C-7442-8B87-2D2F65B97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38200"/>
          <a:ext cx="2447908" cy="11664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05B6ED-EB8D-894A-9EEE-A31E8D04D417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700" b="0">
            <a:solidFill>
              <a:schemeClr val="bg1"/>
            </a:solidFill>
            <a:latin typeface="Montserrat" pitchFamily="2" charset="77"/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1219200</xdr:colOff>
      <xdr:row>6</xdr:row>
      <xdr:rowOff>190501</xdr:rowOff>
    </xdr:from>
    <xdr:to>
      <xdr:col>9</xdr:col>
      <xdr:colOff>12700</xdr:colOff>
      <xdr:row>6</xdr:row>
      <xdr:rowOff>508001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72BD9E5-F6EB-6E4C-AFF2-1D9820B27623}"/>
            </a:ext>
          </a:extLst>
        </xdr:cNvPr>
        <xdr:cNvSpPr txBox="1"/>
      </xdr:nvSpPr>
      <xdr:spPr>
        <a:xfrm>
          <a:off x="9182100" y="3302001"/>
          <a:ext cx="8699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1346200</xdr:colOff>
      <xdr:row>10</xdr:row>
      <xdr:rowOff>177801</xdr:rowOff>
    </xdr:from>
    <xdr:to>
      <xdr:col>9</xdr:col>
      <xdr:colOff>12700</xdr:colOff>
      <xdr:row>10</xdr:row>
      <xdr:rowOff>495301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20B1223-4B6F-784D-BC2A-5246414E3492}"/>
            </a:ext>
          </a:extLst>
        </xdr:cNvPr>
        <xdr:cNvSpPr txBox="1"/>
      </xdr:nvSpPr>
      <xdr:spPr>
        <a:xfrm>
          <a:off x="9309100" y="5829301"/>
          <a:ext cx="85725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8</xdr:row>
      <xdr:rowOff>203200</xdr:rowOff>
    </xdr:from>
    <xdr:to>
      <xdr:col>5</xdr:col>
      <xdr:colOff>1358900</xdr:colOff>
      <xdr:row>8</xdr:row>
      <xdr:rowOff>520700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296205BA-8182-DE46-90DE-DB8BC32C9C3F}"/>
            </a:ext>
          </a:extLst>
        </xdr:cNvPr>
        <xdr:cNvSpPr txBox="1"/>
      </xdr:nvSpPr>
      <xdr:spPr>
        <a:xfrm>
          <a:off x="1778000" y="4584700"/>
          <a:ext cx="75438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177800</xdr:rowOff>
    </xdr:from>
    <xdr:to>
      <xdr:col>5</xdr:col>
      <xdr:colOff>1371600</xdr:colOff>
      <xdr:row>10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BB0D59D-83EA-674A-B7D2-A7B524812657}"/>
            </a:ext>
          </a:extLst>
        </xdr:cNvPr>
        <xdr:cNvSpPr txBox="1"/>
      </xdr:nvSpPr>
      <xdr:spPr>
        <a:xfrm>
          <a:off x="546100" y="5829300"/>
          <a:ext cx="878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12</xdr:row>
      <xdr:rowOff>177800</xdr:rowOff>
    </xdr:from>
    <xdr:to>
      <xdr:col>5</xdr:col>
      <xdr:colOff>1320800</xdr:colOff>
      <xdr:row>12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FBC9C382-83F5-7D4D-9A43-A8F0E2201F72}"/>
            </a:ext>
          </a:extLst>
        </xdr:cNvPr>
        <xdr:cNvSpPr txBox="1"/>
      </xdr:nvSpPr>
      <xdr:spPr>
        <a:xfrm>
          <a:off x="1803400" y="7099300"/>
          <a:ext cx="748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1358900</xdr:colOff>
      <xdr:row>8</xdr:row>
      <xdr:rowOff>203200</xdr:rowOff>
    </xdr:from>
    <xdr:to>
      <xdr:col>8</xdr:col>
      <xdr:colOff>1333500</xdr:colOff>
      <xdr:row>8</xdr:row>
      <xdr:rowOff>520700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2517B8E-23E0-1E45-9EB7-6F554E12DCBB}"/>
            </a:ext>
          </a:extLst>
        </xdr:cNvPr>
        <xdr:cNvSpPr txBox="1"/>
      </xdr:nvSpPr>
      <xdr:spPr>
        <a:xfrm>
          <a:off x="9321800" y="4584700"/>
          <a:ext cx="7404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1308100</xdr:colOff>
      <xdr:row>12</xdr:row>
      <xdr:rowOff>177800</xdr:rowOff>
    </xdr:from>
    <xdr:to>
      <xdr:col>8</xdr:col>
      <xdr:colOff>1384300</xdr:colOff>
      <xdr:row>12</xdr:row>
      <xdr:rowOff>495300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A4721A6D-581E-894F-B7CC-46E97DBE2595}"/>
            </a:ext>
          </a:extLst>
        </xdr:cNvPr>
        <xdr:cNvSpPr txBox="1"/>
      </xdr:nvSpPr>
      <xdr:spPr>
        <a:xfrm>
          <a:off x="9271000" y="7099300"/>
          <a:ext cx="75057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5</xdr:col>
      <xdr:colOff>1333500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C7174E2D-770C-344F-B573-C48C3040F84F}"/>
            </a:ext>
          </a:extLst>
        </xdr:cNvPr>
        <xdr:cNvSpPr txBox="1"/>
      </xdr:nvSpPr>
      <xdr:spPr>
        <a:xfrm>
          <a:off x="558800" y="8369300"/>
          <a:ext cx="873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1333500</xdr:colOff>
      <xdr:row>14</xdr:row>
      <xdr:rowOff>165100</xdr:rowOff>
    </xdr:from>
    <xdr:to>
      <xdr:col>9</xdr:col>
      <xdr:colOff>25400</xdr:colOff>
      <xdr:row>14</xdr:row>
      <xdr:rowOff>489503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AC5C8B56-0FD3-1B4D-8F28-DAE9BE75B5D5}"/>
            </a:ext>
          </a:extLst>
        </xdr:cNvPr>
        <xdr:cNvSpPr txBox="1"/>
      </xdr:nvSpPr>
      <xdr:spPr>
        <a:xfrm>
          <a:off x="9296400" y="8356600"/>
          <a:ext cx="85979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1320801</xdr:colOff>
      <xdr:row>8</xdr:row>
      <xdr:rowOff>203200</xdr:rowOff>
    </xdr:from>
    <xdr:to>
      <xdr:col>8</xdr:col>
      <xdr:colOff>2463801</xdr:colOff>
      <xdr:row>8</xdr:row>
      <xdr:rowOff>508000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BF8B53C-DB8B-1347-ABED-8075D75705A7}"/>
            </a:ext>
          </a:extLst>
        </xdr:cNvPr>
        <xdr:cNvSpPr txBox="1"/>
      </xdr:nvSpPr>
      <xdr:spPr>
        <a:xfrm>
          <a:off x="16713201" y="4584700"/>
          <a:ext cx="1143000" cy="3048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203200</xdr:rowOff>
    </xdr:from>
    <xdr:to>
      <xdr:col>2</xdr:col>
      <xdr:colOff>1269999</xdr:colOff>
      <xdr:row>8</xdr:row>
      <xdr:rowOff>520700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46F0884-F18F-C944-B5AB-C2D6A4F0B5B7}"/>
            </a:ext>
          </a:extLst>
        </xdr:cNvPr>
        <xdr:cNvSpPr txBox="1"/>
      </xdr:nvSpPr>
      <xdr:spPr>
        <a:xfrm>
          <a:off x="558800" y="45847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1371601</xdr:colOff>
      <xdr:row>12</xdr:row>
      <xdr:rowOff>165100</xdr:rowOff>
    </xdr:from>
    <xdr:to>
      <xdr:col>9</xdr:col>
      <xdr:colOff>25401</xdr:colOff>
      <xdr:row>12</xdr:row>
      <xdr:rowOff>508000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7AEFC51-945C-AF48-B1D3-C9EF86FD2D3A}"/>
            </a:ext>
          </a:extLst>
        </xdr:cNvPr>
        <xdr:cNvSpPr txBox="1"/>
      </xdr:nvSpPr>
      <xdr:spPr>
        <a:xfrm>
          <a:off x="16764001" y="7086600"/>
          <a:ext cx="1130300" cy="3429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2</xdr:col>
      <xdr:colOff>1269999</xdr:colOff>
      <xdr:row>12</xdr:row>
      <xdr:rowOff>482600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94270C4-E118-3049-8C4E-FADCA2A36A18}"/>
            </a:ext>
          </a:extLst>
        </xdr:cNvPr>
        <xdr:cNvSpPr txBox="1"/>
      </xdr:nvSpPr>
      <xdr:spPr>
        <a:xfrm>
          <a:off x="558800" y="70866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56F1F98-19C5-704F-A9AD-A79AEAA09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9" name="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1F4FEC-7792-6947-AFF8-68A98DE3727D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1282700</xdr:colOff>
      <xdr:row>8</xdr:row>
      <xdr:rowOff>177800</xdr:rowOff>
    </xdr:from>
    <xdr:to>
      <xdr:col>8</xdr:col>
      <xdr:colOff>1358900</xdr:colOff>
      <xdr:row>8</xdr:row>
      <xdr:rowOff>495299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229DEC75-BCAE-1742-BFC3-04B5BBC0BEE7}"/>
            </a:ext>
          </a:extLst>
        </xdr:cNvPr>
        <xdr:cNvSpPr txBox="1"/>
      </xdr:nvSpPr>
      <xdr:spPr>
        <a:xfrm>
          <a:off x="9245600" y="4559300"/>
          <a:ext cx="7505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1346200</xdr:colOff>
      <xdr:row>12</xdr:row>
      <xdr:rowOff>165100</xdr:rowOff>
    </xdr:from>
    <xdr:to>
      <xdr:col>8</xdr:col>
      <xdr:colOff>1435100</xdr:colOff>
      <xdr:row>12</xdr:row>
      <xdr:rowOff>482599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F94F151-DEFE-A14B-AF92-74B355698001}"/>
            </a:ext>
          </a:extLst>
        </xdr:cNvPr>
        <xdr:cNvSpPr txBox="1"/>
      </xdr:nvSpPr>
      <xdr:spPr>
        <a:xfrm>
          <a:off x="9309100" y="7086600"/>
          <a:ext cx="751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10</xdr:row>
      <xdr:rowOff>165100</xdr:rowOff>
    </xdr:from>
    <xdr:to>
      <xdr:col>5</xdr:col>
      <xdr:colOff>1346200</xdr:colOff>
      <xdr:row>10</xdr:row>
      <xdr:rowOff>482600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A080F5A8-C3A5-7E41-A511-43096C23D6F1}"/>
            </a:ext>
          </a:extLst>
        </xdr:cNvPr>
        <xdr:cNvSpPr txBox="1"/>
      </xdr:nvSpPr>
      <xdr:spPr>
        <a:xfrm>
          <a:off x="546100" y="5816600"/>
          <a:ext cx="876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177800</xdr:rowOff>
    </xdr:from>
    <xdr:to>
      <xdr:col>5</xdr:col>
      <xdr:colOff>1181100</xdr:colOff>
      <xdr:row>14</xdr:row>
      <xdr:rowOff>495300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F6B0A8D8-157A-4148-A2EF-620916A81195}"/>
            </a:ext>
          </a:extLst>
        </xdr:cNvPr>
        <xdr:cNvSpPr txBox="1"/>
      </xdr:nvSpPr>
      <xdr:spPr>
        <a:xfrm>
          <a:off x="546100" y="8369300"/>
          <a:ext cx="8597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12</xdr:row>
      <xdr:rowOff>165100</xdr:rowOff>
    </xdr:from>
    <xdr:to>
      <xdr:col>5</xdr:col>
      <xdr:colOff>1333500</xdr:colOff>
      <xdr:row>12</xdr:row>
      <xdr:rowOff>482600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BA05C4C-F6F8-8C4F-8BCE-2F021D3F2BD7}"/>
            </a:ext>
          </a:extLst>
        </xdr:cNvPr>
        <xdr:cNvSpPr txBox="1"/>
      </xdr:nvSpPr>
      <xdr:spPr>
        <a:xfrm>
          <a:off x="1803400" y="7086600"/>
          <a:ext cx="749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1244600</xdr:colOff>
      <xdr:row>8</xdr:row>
      <xdr:rowOff>177800</xdr:rowOff>
    </xdr:from>
    <xdr:to>
      <xdr:col>5</xdr:col>
      <xdr:colOff>1282700</xdr:colOff>
      <xdr:row>8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32429B44-56F4-394D-957D-7138032256DD}"/>
            </a:ext>
          </a:extLst>
        </xdr:cNvPr>
        <xdr:cNvSpPr txBox="1"/>
      </xdr:nvSpPr>
      <xdr:spPr>
        <a:xfrm>
          <a:off x="1778000" y="4559300"/>
          <a:ext cx="74676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1346200</xdr:colOff>
      <xdr:row>10</xdr:row>
      <xdr:rowOff>165100</xdr:rowOff>
    </xdr:from>
    <xdr:to>
      <xdr:col>9</xdr:col>
      <xdr:colOff>0</xdr:colOff>
      <xdr:row>10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776A7E44-97DC-6746-9DAE-45D13AF17707}"/>
            </a:ext>
          </a:extLst>
        </xdr:cNvPr>
        <xdr:cNvSpPr txBox="1"/>
      </xdr:nvSpPr>
      <xdr:spPr>
        <a:xfrm>
          <a:off x="9309100" y="5816600"/>
          <a:ext cx="85598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1231900</xdr:colOff>
      <xdr:row>6</xdr:row>
      <xdr:rowOff>152400</xdr:rowOff>
    </xdr:from>
    <xdr:to>
      <xdr:col>9</xdr:col>
      <xdr:colOff>0</xdr:colOff>
      <xdr:row>6</xdr:row>
      <xdr:rowOff>469900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369310B-B9A0-5041-B75D-C5861CADF0BF}"/>
            </a:ext>
          </a:extLst>
        </xdr:cNvPr>
        <xdr:cNvSpPr txBox="1"/>
      </xdr:nvSpPr>
      <xdr:spPr>
        <a:xfrm>
          <a:off x="9194800" y="3263900"/>
          <a:ext cx="8674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1181100</xdr:colOff>
      <xdr:row>14</xdr:row>
      <xdr:rowOff>177800</xdr:rowOff>
    </xdr:from>
    <xdr:to>
      <xdr:col>9</xdr:col>
      <xdr:colOff>0</xdr:colOff>
      <xdr:row>14</xdr:row>
      <xdr:rowOff>495300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887E06F3-D8F6-A949-918A-DF2C8DEAE00C}"/>
            </a:ext>
          </a:extLst>
        </xdr:cNvPr>
        <xdr:cNvSpPr txBox="1"/>
      </xdr:nvSpPr>
      <xdr:spPr>
        <a:xfrm>
          <a:off x="9144000" y="8369300"/>
          <a:ext cx="8724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16</xdr:row>
      <xdr:rowOff>203200</xdr:rowOff>
    </xdr:from>
    <xdr:to>
      <xdr:col>2</xdr:col>
      <xdr:colOff>1193800</xdr:colOff>
      <xdr:row>16</xdr:row>
      <xdr:rowOff>520700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E74301DA-3A4C-1347-A8FC-26117B90FA0C}"/>
            </a:ext>
          </a:extLst>
        </xdr:cNvPr>
        <xdr:cNvSpPr txBox="1"/>
      </xdr:nvSpPr>
      <xdr:spPr>
        <a:xfrm>
          <a:off x="546100" y="9664700"/>
          <a:ext cx="11811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1346201</xdr:colOff>
      <xdr:row>8</xdr:row>
      <xdr:rowOff>177800</xdr:rowOff>
    </xdr:from>
    <xdr:to>
      <xdr:col>9</xdr:col>
      <xdr:colOff>12701</xdr:colOff>
      <xdr:row>8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F31D15-8C13-BC48-A018-9A19ECFA37F5}"/>
            </a:ext>
          </a:extLst>
        </xdr:cNvPr>
        <xdr:cNvSpPr txBox="1"/>
      </xdr:nvSpPr>
      <xdr:spPr>
        <a:xfrm>
          <a:off x="16738601" y="4559300"/>
          <a:ext cx="11430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8</xdr:row>
      <xdr:rowOff>177800</xdr:rowOff>
    </xdr:from>
    <xdr:to>
      <xdr:col>2</xdr:col>
      <xdr:colOff>1269999</xdr:colOff>
      <xdr:row>8</xdr:row>
      <xdr:rowOff>495300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12BE612-7EE1-AD49-9C53-0BBEAFBBF3B9}"/>
            </a:ext>
          </a:extLst>
        </xdr:cNvPr>
        <xdr:cNvSpPr txBox="1"/>
      </xdr:nvSpPr>
      <xdr:spPr>
        <a:xfrm>
          <a:off x="558800" y="45593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1397001</xdr:colOff>
      <xdr:row>12</xdr:row>
      <xdr:rowOff>165100</xdr:rowOff>
    </xdr:from>
    <xdr:to>
      <xdr:col>9</xdr:col>
      <xdr:colOff>12701</xdr:colOff>
      <xdr:row>12</xdr:row>
      <xdr:rowOff>482600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FC099DB7-6150-574D-8444-B4A92B8C1707}"/>
            </a:ext>
          </a:extLst>
        </xdr:cNvPr>
        <xdr:cNvSpPr txBox="1"/>
      </xdr:nvSpPr>
      <xdr:spPr>
        <a:xfrm>
          <a:off x="16789401" y="7086600"/>
          <a:ext cx="1092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165100</xdr:rowOff>
    </xdr:from>
    <xdr:to>
      <xdr:col>2</xdr:col>
      <xdr:colOff>1269999</xdr:colOff>
      <xdr:row>12</xdr:row>
      <xdr:rowOff>482600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60C4B1A8-E762-BB41-96C5-C9E0D7F7B66D}"/>
            </a:ext>
          </a:extLst>
        </xdr:cNvPr>
        <xdr:cNvSpPr txBox="1"/>
      </xdr:nvSpPr>
      <xdr:spPr>
        <a:xfrm>
          <a:off x="558800" y="70866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1206500</xdr:colOff>
      <xdr:row>16</xdr:row>
      <xdr:rowOff>203200</xdr:rowOff>
    </xdr:from>
    <xdr:to>
      <xdr:col>5</xdr:col>
      <xdr:colOff>1181100</xdr:colOff>
      <xdr:row>16</xdr:row>
      <xdr:rowOff>520700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C49486E-F977-B042-9DD7-EDF1B8354B4A}"/>
            </a:ext>
          </a:extLst>
        </xdr:cNvPr>
        <xdr:cNvSpPr txBox="1"/>
      </xdr:nvSpPr>
      <xdr:spPr>
        <a:xfrm>
          <a:off x="1739900" y="9664700"/>
          <a:ext cx="74041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 A</a:t>
          </a: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48E3F3E5-6849-EC43-94C7-82DF1EF7A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5AB9B2F-C428-4441-ACA4-F28AF7194508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1282700</xdr:colOff>
      <xdr:row>8</xdr:row>
      <xdr:rowOff>190500</xdr:rowOff>
    </xdr:from>
    <xdr:to>
      <xdr:col>8</xdr:col>
      <xdr:colOff>2463800</xdr:colOff>
      <xdr:row>8</xdr:row>
      <xdr:rowOff>508000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F56BDCE8-E3AC-B84F-A837-E27C04C24008}"/>
            </a:ext>
          </a:extLst>
        </xdr:cNvPr>
        <xdr:cNvSpPr txBox="1"/>
      </xdr:nvSpPr>
      <xdr:spPr>
        <a:xfrm>
          <a:off x="9245600" y="4572000"/>
          <a:ext cx="86106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1270000</xdr:colOff>
      <xdr:row>12</xdr:row>
      <xdr:rowOff>203200</xdr:rowOff>
    </xdr:from>
    <xdr:to>
      <xdr:col>9</xdr:col>
      <xdr:colOff>0</xdr:colOff>
      <xdr:row>12</xdr:row>
      <xdr:rowOff>520700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1C33E9F9-EC86-A24E-B431-B8CBAA6A960B}"/>
            </a:ext>
          </a:extLst>
        </xdr:cNvPr>
        <xdr:cNvSpPr txBox="1"/>
      </xdr:nvSpPr>
      <xdr:spPr>
        <a:xfrm>
          <a:off x="9232900" y="7124700"/>
          <a:ext cx="86360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ln>
                <a:noFill/>
              </a:ln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ln>
              <a:noFill/>
            </a:ln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1054100</xdr:colOff>
      <xdr:row>6</xdr:row>
      <xdr:rowOff>177800</xdr:rowOff>
    </xdr:from>
    <xdr:to>
      <xdr:col>5</xdr:col>
      <xdr:colOff>1282700</xdr:colOff>
      <xdr:row>6</xdr:row>
      <xdr:rowOff>495299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954DB4E4-83E6-4641-AB28-E0BDDB802CD8}"/>
            </a:ext>
          </a:extLst>
        </xdr:cNvPr>
        <xdr:cNvSpPr txBox="1"/>
      </xdr:nvSpPr>
      <xdr:spPr>
        <a:xfrm>
          <a:off x="1587500" y="3289300"/>
          <a:ext cx="76581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190500</xdr:rowOff>
    </xdr:from>
    <xdr:to>
      <xdr:col>5</xdr:col>
      <xdr:colOff>1282700</xdr:colOff>
      <xdr:row>8</xdr:row>
      <xdr:rowOff>507999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AB194E77-6B82-594E-8979-2B6E7A56B12E}"/>
            </a:ext>
          </a:extLst>
        </xdr:cNvPr>
        <xdr:cNvSpPr txBox="1"/>
      </xdr:nvSpPr>
      <xdr:spPr>
        <a:xfrm>
          <a:off x="546100" y="4572000"/>
          <a:ext cx="86995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10</xdr:row>
      <xdr:rowOff>177800</xdr:rowOff>
    </xdr:from>
    <xdr:to>
      <xdr:col>5</xdr:col>
      <xdr:colOff>1282700</xdr:colOff>
      <xdr:row>10</xdr:row>
      <xdr:rowOff>495299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B4076F7-2AF2-C54C-BDF1-C80A7A58A0A8}"/>
            </a:ext>
          </a:extLst>
        </xdr:cNvPr>
        <xdr:cNvSpPr txBox="1"/>
      </xdr:nvSpPr>
      <xdr:spPr>
        <a:xfrm>
          <a:off x="1790700" y="5829300"/>
          <a:ext cx="74549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12</xdr:row>
      <xdr:rowOff>203200</xdr:rowOff>
    </xdr:from>
    <xdr:to>
      <xdr:col>5</xdr:col>
      <xdr:colOff>1295400</xdr:colOff>
      <xdr:row>12</xdr:row>
      <xdr:rowOff>520699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50E994F9-6A1D-5644-82DF-ED3E5192AA1A}"/>
            </a:ext>
          </a:extLst>
        </xdr:cNvPr>
        <xdr:cNvSpPr txBox="1"/>
      </xdr:nvSpPr>
      <xdr:spPr>
        <a:xfrm>
          <a:off x="558800" y="7124700"/>
          <a:ext cx="86995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1257300</xdr:colOff>
      <xdr:row>14</xdr:row>
      <xdr:rowOff>203200</xdr:rowOff>
    </xdr:from>
    <xdr:to>
      <xdr:col>5</xdr:col>
      <xdr:colOff>1257300</xdr:colOff>
      <xdr:row>14</xdr:row>
      <xdr:rowOff>520699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7B57B9C8-B121-5C41-ABB6-FD0CF1331AB9}"/>
            </a:ext>
          </a:extLst>
        </xdr:cNvPr>
        <xdr:cNvSpPr txBox="1"/>
      </xdr:nvSpPr>
      <xdr:spPr>
        <a:xfrm>
          <a:off x="1790700" y="8394700"/>
          <a:ext cx="74295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A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1282700</xdr:colOff>
      <xdr:row>6</xdr:row>
      <xdr:rowOff>177800</xdr:rowOff>
    </xdr:from>
    <xdr:to>
      <xdr:col>8</xdr:col>
      <xdr:colOff>1346200</xdr:colOff>
      <xdr:row>6</xdr:row>
      <xdr:rowOff>495299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C22C7B17-5DBC-A040-9AB1-3AE59F02FA7F}"/>
            </a:ext>
          </a:extLst>
        </xdr:cNvPr>
        <xdr:cNvSpPr txBox="1"/>
      </xdr:nvSpPr>
      <xdr:spPr>
        <a:xfrm>
          <a:off x="9245600" y="3289300"/>
          <a:ext cx="749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1282700</xdr:colOff>
      <xdr:row>10</xdr:row>
      <xdr:rowOff>177800</xdr:rowOff>
    </xdr:from>
    <xdr:to>
      <xdr:col>8</xdr:col>
      <xdr:colOff>1371600</xdr:colOff>
      <xdr:row>10</xdr:row>
      <xdr:rowOff>495299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8781C92D-0B34-F54D-9B4C-1951FDFF4BCE}"/>
            </a:ext>
          </a:extLst>
        </xdr:cNvPr>
        <xdr:cNvSpPr txBox="1"/>
      </xdr:nvSpPr>
      <xdr:spPr>
        <a:xfrm>
          <a:off x="9245600" y="5829300"/>
          <a:ext cx="75184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177800</xdr:rowOff>
    </xdr:from>
    <xdr:to>
      <xdr:col>2</xdr:col>
      <xdr:colOff>1269999</xdr:colOff>
      <xdr:row>10</xdr:row>
      <xdr:rowOff>495300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6CD76EB-7183-3148-A0C9-FBB748D8D943}"/>
            </a:ext>
          </a:extLst>
        </xdr:cNvPr>
        <xdr:cNvSpPr txBox="1"/>
      </xdr:nvSpPr>
      <xdr:spPr>
        <a:xfrm>
          <a:off x="558800" y="58293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1270000</xdr:colOff>
      <xdr:row>6</xdr:row>
      <xdr:rowOff>177800</xdr:rowOff>
    </xdr:from>
    <xdr:to>
      <xdr:col>9</xdr:col>
      <xdr:colOff>38099</xdr:colOff>
      <xdr:row>6</xdr:row>
      <xdr:rowOff>495300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E8A1E3D-7062-BE4E-B3F9-3FC5528D2AD5}"/>
            </a:ext>
          </a:extLst>
        </xdr:cNvPr>
        <xdr:cNvSpPr txBox="1"/>
      </xdr:nvSpPr>
      <xdr:spPr>
        <a:xfrm>
          <a:off x="16662400" y="3289300"/>
          <a:ext cx="1244599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14</xdr:row>
      <xdr:rowOff>203200</xdr:rowOff>
    </xdr:from>
    <xdr:to>
      <xdr:col>2</xdr:col>
      <xdr:colOff>1257299</xdr:colOff>
      <xdr:row>14</xdr:row>
      <xdr:rowOff>520700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4C3F732-76E8-A842-B090-14C8CB05E2D3}"/>
            </a:ext>
          </a:extLst>
        </xdr:cNvPr>
        <xdr:cNvSpPr txBox="1"/>
      </xdr:nvSpPr>
      <xdr:spPr>
        <a:xfrm>
          <a:off x="546100" y="8394700"/>
          <a:ext cx="1244599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1384301</xdr:colOff>
      <xdr:row>10</xdr:row>
      <xdr:rowOff>177800</xdr:rowOff>
    </xdr:from>
    <xdr:to>
      <xdr:col>9</xdr:col>
      <xdr:colOff>1</xdr:colOff>
      <xdr:row>10</xdr:row>
      <xdr:rowOff>495300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B3B73DD-20B2-5A43-A6A0-472427F5E44F}"/>
            </a:ext>
          </a:extLst>
        </xdr:cNvPr>
        <xdr:cNvSpPr txBox="1"/>
      </xdr:nvSpPr>
      <xdr:spPr>
        <a:xfrm>
          <a:off x="16776701" y="5829300"/>
          <a:ext cx="10922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2171700</xdr:colOff>
      <xdr:row>1</xdr:row>
      <xdr:rowOff>635000</xdr:rowOff>
    </xdr:from>
    <xdr:to>
      <xdr:col>8</xdr:col>
      <xdr:colOff>2143108</xdr:colOff>
      <xdr:row>3</xdr:row>
      <xdr:rowOff>594910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8D136CD-66EA-BB4E-956A-26A834337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87600" y="825500"/>
          <a:ext cx="2447908" cy="11664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12700</xdr:colOff>
      <xdr:row>18</xdr:row>
      <xdr:rowOff>27610</xdr:rowOff>
    </xdr:from>
    <xdr:to>
      <xdr:col>9</xdr:col>
      <xdr:colOff>0</xdr:colOff>
      <xdr:row>20</xdr:row>
      <xdr:rowOff>828262</xdr:rowOff>
    </xdr:to>
    <xdr:sp macro="" textlink="">
      <xdr:nvSpPr>
        <xdr:cNvPr id="18" name="Rect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BEE000-100F-654F-AEA1-5917CD8BA370}"/>
            </a:ext>
          </a:extLst>
        </xdr:cNvPr>
        <xdr:cNvSpPr/>
      </xdr:nvSpPr>
      <xdr:spPr>
        <a:xfrm>
          <a:off x="546100" y="11825910"/>
          <a:ext cx="17322800" cy="1168952"/>
        </a:xfrm>
        <a:prstGeom prst="rect">
          <a:avLst/>
        </a:prstGeom>
        <a:solidFill>
          <a:srgbClr val="CFAA4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br>
            <a:rPr lang="en-US" sz="8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Looking for an easier way to try</a:t>
          </a:r>
          <a:r>
            <a:rPr lang="en-US" sz="1700" b="0" i="0" baseline="0">
              <a:solidFill>
                <a:schemeClr val="tx1"/>
              </a:solidFill>
              <a:latin typeface="Montserrat Medium" pitchFamily="2" charset="77"/>
            </a:rPr>
            <a:t> different</a:t>
          </a:r>
          <a:r>
            <a:rPr lang="en-US" sz="1700" b="0" i="0">
              <a:solidFill>
                <a:schemeClr val="tx1"/>
              </a:solidFill>
              <a:latin typeface="Montserrat Medium" pitchFamily="2" charset="77"/>
            </a:rPr>
            <a:t> parenting schedules? Want to easily trade dates with your co-parent?</a:t>
          </a:r>
        </a:p>
        <a:p>
          <a:pPr algn="ctr"/>
          <a:br>
            <a:rPr lang="en-US" sz="1700" b="0" i="0">
              <a:solidFill>
                <a:schemeClr val="tx1"/>
              </a:solidFill>
              <a:latin typeface="Montserrat Medium" pitchFamily="2" charset="77"/>
            </a:rPr>
          </a:b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Click</a:t>
          </a:r>
          <a:r>
            <a:rPr lang="en-US" sz="1700" b="0" i="0" u="sng" baseline="0">
              <a:solidFill>
                <a:srgbClr val="172743"/>
              </a:solidFill>
              <a:latin typeface="Montserrat Medium" pitchFamily="2" charset="77"/>
            </a:rPr>
            <a:t> here to try </a:t>
          </a:r>
          <a:r>
            <a:rPr lang="en-US" sz="1700" b="0" i="0" u="sng">
              <a:solidFill>
                <a:srgbClr val="172743"/>
              </a:solidFill>
              <a:latin typeface="Montserrat Medium" pitchFamily="2" charset="77"/>
            </a:rPr>
            <a:t>the OurFamilyWizard co-parenting app.</a:t>
          </a:r>
        </a:p>
        <a:p>
          <a:pPr algn="l"/>
          <a:endParaRPr lang="en-US" sz="1100">
            <a:solidFill>
              <a:schemeClr val="bg1"/>
            </a:solidFill>
          </a:endParaRPr>
        </a:p>
        <a:p>
          <a:pPr algn="l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1206500</xdr:colOff>
      <xdr:row>6</xdr:row>
      <xdr:rowOff>165100</xdr:rowOff>
    </xdr:from>
    <xdr:to>
      <xdr:col>8</xdr:col>
      <xdr:colOff>1244600</xdr:colOff>
      <xdr:row>6</xdr:row>
      <xdr:rowOff>482599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8E24310-D602-7540-B1CD-8DA893B7D18F}"/>
            </a:ext>
          </a:extLst>
        </xdr:cNvPr>
        <xdr:cNvSpPr txBox="1"/>
      </xdr:nvSpPr>
      <xdr:spPr>
        <a:xfrm>
          <a:off x="9169400" y="3276600"/>
          <a:ext cx="74676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1308100</xdr:colOff>
      <xdr:row>10</xdr:row>
      <xdr:rowOff>177800</xdr:rowOff>
    </xdr:from>
    <xdr:to>
      <xdr:col>8</xdr:col>
      <xdr:colOff>1384300</xdr:colOff>
      <xdr:row>10</xdr:row>
      <xdr:rowOff>495299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6F476E43-75C5-184E-B9E6-534119783A4D}"/>
            </a:ext>
          </a:extLst>
        </xdr:cNvPr>
        <xdr:cNvSpPr txBox="1"/>
      </xdr:nvSpPr>
      <xdr:spPr>
        <a:xfrm>
          <a:off x="9271000" y="5829300"/>
          <a:ext cx="75057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1346200</xdr:colOff>
      <xdr:row>14</xdr:row>
      <xdr:rowOff>177800</xdr:rowOff>
    </xdr:from>
    <xdr:to>
      <xdr:col>8</xdr:col>
      <xdr:colOff>1409700</xdr:colOff>
      <xdr:row>14</xdr:row>
      <xdr:rowOff>495299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46C3C26B-180C-8840-A8A2-27CC39B220C9}"/>
            </a:ext>
          </a:extLst>
        </xdr:cNvPr>
        <xdr:cNvSpPr txBox="1"/>
      </xdr:nvSpPr>
      <xdr:spPr>
        <a:xfrm>
          <a:off x="9309100" y="8369300"/>
          <a:ext cx="74930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1244600</xdr:colOff>
      <xdr:row>8</xdr:row>
      <xdr:rowOff>177800</xdr:rowOff>
    </xdr:from>
    <xdr:to>
      <xdr:col>9</xdr:col>
      <xdr:colOff>0</xdr:colOff>
      <xdr:row>8</xdr:row>
      <xdr:rowOff>502203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7BD63A4C-DCA8-FA40-89AD-03C38AEAD602}"/>
            </a:ext>
          </a:extLst>
        </xdr:cNvPr>
        <xdr:cNvSpPr txBox="1"/>
      </xdr:nvSpPr>
      <xdr:spPr>
        <a:xfrm>
          <a:off x="9207500" y="4559300"/>
          <a:ext cx="8661400" cy="324403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5</xdr:col>
      <xdr:colOff>1320800</xdr:colOff>
      <xdr:row>12</xdr:row>
      <xdr:rowOff>165101</xdr:rowOff>
    </xdr:from>
    <xdr:to>
      <xdr:col>9</xdr:col>
      <xdr:colOff>12700</xdr:colOff>
      <xdr:row>12</xdr:row>
      <xdr:rowOff>482601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F7730E47-5E19-5A4B-A319-69141FB5DA8C}"/>
            </a:ext>
          </a:extLst>
        </xdr:cNvPr>
        <xdr:cNvSpPr txBox="1"/>
      </xdr:nvSpPr>
      <xdr:spPr>
        <a:xfrm>
          <a:off x="9283700" y="7086601"/>
          <a:ext cx="8597900" cy="317500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ysClr val="windowText" lastClr="000000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ysClr val="windowText" lastClr="000000"/>
              </a:solidFill>
              <a:latin typeface="Montserrat" pitchFamily="2" charset="77"/>
            </a:rPr>
            <a:t> B</a:t>
          </a:r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8</xdr:row>
      <xdr:rowOff>177800</xdr:rowOff>
    </xdr:from>
    <xdr:to>
      <xdr:col>5</xdr:col>
      <xdr:colOff>1308100</xdr:colOff>
      <xdr:row>8</xdr:row>
      <xdr:rowOff>495300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134DC555-A003-104E-9A66-09B82D5665E7}"/>
            </a:ext>
          </a:extLst>
        </xdr:cNvPr>
        <xdr:cNvSpPr txBox="1"/>
      </xdr:nvSpPr>
      <xdr:spPr>
        <a:xfrm>
          <a:off x="546100" y="4559300"/>
          <a:ext cx="872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1282700</xdr:colOff>
      <xdr:row>10</xdr:row>
      <xdr:rowOff>177800</xdr:rowOff>
    </xdr:from>
    <xdr:to>
      <xdr:col>5</xdr:col>
      <xdr:colOff>1308100</xdr:colOff>
      <xdr:row>10</xdr:row>
      <xdr:rowOff>495300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E14E8458-7207-1844-B460-5894A62930C2}"/>
            </a:ext>
          </a:extLst>
        </xdr:cNvPr>
        <xdr:cNvSpPr txBox="1"/>
      </xdr:nvSpPr>
      <xdr:spPr>
        <a:xfrm>
          <a:off x="1816100" y="5829300"/>
          <a:ext cx="74549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</xdr:colOff>
      <xdr:row>12</xdr:row>
      <xdr:rowOff>165100</xdr:rowOff>
    </xdr:from>
    <xdr:to>
      <xdr:col>5</xdr:col>
      <xdr:colOff>1333500</xdr:colOff>
      <xdr:row>12</xdr:row>
      <xdr:rowOff>482600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BF7FFACA-A3E8-654E-9F63-725ABC5BFABF}"/>
            </a:ext>
          </a:extLst>
        </xdr:cNvPr>
        <xdr:cNvSpPr txBox="1"/>
      </xdr:nvSpPr>
      <xdr:spPr>
        <a:xfrm>
          <a:off x="546100" y="7086600"/>
          <a:ext cx="87503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1270000</xdr:colOff>
      <xdr:row>14</xdr:row>
      <xdr:rowOff>177800</xdr:rowOff>
    </xdr:from>
    <xdr:to>
      <xdr:col>5</xdr:col>
      <xdr:colOff>1358900</xdr:colOff>
      <xdr:row>14</xdr:row>
      <xdr:rowOff>495300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1E2B388E-DA49-7B4D-93E0-7F225D842C56}"/>
            </a:ext>
          </a:extLst>
        </xdr:cNvPr>
        <xdr:cNvSpPr txBox="1"/>
      </xdr:nvSpPr>
      <xdr:spPr>
        <a:xfrm>
          <a:off x="1803400" y="8369300"/>
          <a:ext cx="7518400" cy="317500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300" b="0">
              <a:solidFill>
                <a:schemeClr val="tx1"/>
              </a:solidFill>
              <a:latin typeface="Montserrat" pitchFamily="2" charset="77"/>
            </a:rPr>
            <a:t>Parent</a:t>
          </a:r>
          <a:r>
            <a:rPr lang="en-US" sz="1300" b="0" baseline="0">
              <a:solidFill>
                <a:schemeClr val="tx1"/>
              </a:solidFill>
              <a:latin typeface="Montserrat" pitchFamily="2" charset="77"/>
            </a:rPr>
            <a:t> A</a:t>
          </a:r>
          <a:endParaRPr lang="en-US" sz="1300" b="0">
            <a:solidFill>
              <a:schemeClr val="tx1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1244600</xdr:colOff>
      <xdr:row>6</xdr:row>
      <xdr:rowOff>165100</xdr:rowOff>
    </xdr:from>
    <xdr:to>
      <xdr:col>9</xdr:col>
      <xdr:colOff>25400</xdr:colOff>
      <xdr:row>6</xdr:row>
      <xdr:rowOff>482599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C9E6599-C054-8F44-B435-298E93FC37EF}"/>
            </a:ext>
          </a:extLst>
        </xdr:cNvPr>
        <xdr:cNvSpPr txBox="1"/>
      </xdr:nvSpPr>
      <xdr:spPr>
        <a:xfrm>
          <a:off x="16637000" y="3276600"/>
          <a:ext cx="12573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10</xdr:row>
      <xdr:rowOff>165100</xdr:rowOff>
    </xdr:from>
    <xdr:to>
      <xdr:col>2</xdr:col>
      <xdr:colOff>1282700</xdr:colOff>
      <xdr:row>10</xdr:row>
      <xdr:rowOff>482599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5AA3F8C-0E4A-8E4F-901C-670E7FD21687}"/>
            </a:ext>
          </a:extLst>
        </xdr:cNvPr>
        <xdr:cNvSpPr txBox="1"/>
      </xdr:nvSpPr>
      <xdr:spPr>
        <a:xfrm>
          <a:off x="558800" y="58166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8</xdr:col>
      <xdr:colOff>1371600</xdr:colOff>
      <xdr:row>10</xdr:row>
      <xdr:rowOff>177800</xdr:rowOff>
    </xdr:from>
    <xdr:to>
      <xdr:col>9</xdr:col>
      <xdr:colOff>12700</xdr:colOff>
      <xdr:row>10</xdr:row>
      <xdr:rowOff>495299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5C0DBF4-BD43-4B4E-A71A-B495F73E45A5}"/>
            </a:ext>
          </a:extLst>
        </xdr:cNvPr>
        <xdr:cNvSpPr txBox="1"/>
      </xdr:nvSpPr>
      <xdr:spPr>
        <a:xfrm>
          <a:off x="16764000" y="5829300"/>
          <a:ext cx="1117600" cy="317499"/>
        </a:xfrm>
        <a:prstGeom prst="rect">
          <a:avLst/>
        </a:prstGeom>
        <a:solidFill>
          <a:srgbClr val="6E839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>
    <xdr:from>
      <xdr:col>2</xdr:col>
      <xdr:colOff>25400</xdr:colOff>
      <xdr:row>14</xdr:row>
      <xdr:rowOff>177800</xdr:rowOff>
    </xdr:from>
    <xdr:to>
      <xdr:col>2</xdr:col>
      <xdr:colOff>1282700</xdr:colOff>
      <xdr:row>14</xdr:row>
      <xdr:rowOff>495299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6F3EA5-420A-B24A-8C9A-39D9ECC6AC7E}"/>
            </a:ext>
          </a:extLst>
        </xdr:cNvPr>
        <xdr:cNvSpPr txBox="1"/>
      </xdr:nvSpPr>
      <xdr:spPr>
        <a:xfrm>
          <a:off x="558800" y="8369300"/>
          <a:ext cx="1257300" cy="317499"/>
        </a:xfrm>
        <a:prstGeom prst="rect">
          <a:avLst/>
        </a:prstGeom>
        <a:solidFill>
          <a:srgbClr val="CFAA4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n-US" sz="1300" b="0">
            <a:solidFill>
              <a:sysClr val="windowText" lastClr="000000"/>
            </a:solidFill>
            <a:latin typeface="Montserrat" pitchFamily="2" charset="77"/>
          </a:endParaRPr>
        </a:p>
      </xdr:txBody>
    </xdr:sp>
    <xdr:clientData/>
  </xdr:twoCellAnchor>
  <xdr:twoCellAnchor editAs="oneCell">
    <xdr:from>
      <xdr:col>7</xdr:col>
      <xdr:colOff>2151529</xdr:colOff>
      <xdr:row>1</xdr:row>
      <xdr:rowOff>642471</xdr:rowOff>
    </xdr:from>
    <xdr:to>
      <xdr:col>8</xdr:col>
      <xdr:colOff>2122937</xdr:colOff>
      <xdr:row>3</xdr:row>
      <xdr:rowOff>602381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C10F7FD-F630-874C-A6F3-BBFE9C61E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090588" y="836706"/>
          <a:ext cx="2451643" cy="11701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Georgia">
      <a:maj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Georgia" panose="02040502050405020303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172743"/>
    <pageSetUpPr fitToPage="1"/>
  </sheetPr>
  <dimension ref="B1:I22"/>
  <sheetViews>
    <sheetView showGridLines="0" tabSelected="1" zoomScale="75" zoomScaleNormal="100" workbookViewId="0">
      <pane ySplit="5" topLeftCell="A6" activePane="bottomLeft" state="frozen"/>
      <selection pane="bottomLeft" activeCell="D4" sqref="D4:H4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/>
    <row r="2" spans="2:9" ht="75" customHeight="1" thickTop="1" x14ac:dyDescent="0.15">
      <c r="C2" s="176" t="s">
        <v>40</v>
      </c>
      <c r="D2" s="176"/>
      <c r="E2" s="176"/>
      <c r="F2" s="176"/>
      <c r="G2" s="176"/>
      <c r="H2" s="176"/>
      <c r="I2" s="177"/>
    </row>
    <row r="3" spans="2:9" s="16" customFormat="1" ht="20" customHeight="1" x14ac:dyDescent="0.15">
      <c r="C3" s="17" t="s">
        <v>0</v>
      </c>
      <c r="D3" s="154">
        <v>2026</v>
      </c>
      <c r="E3" s="19" t="s">
        <v>1</v>
      </c>
      <c r="F3" s="18" t="s">
        <v>2</v>
      </c>
      <c r="G3" s="20" t="s">
        <v>3</v>
      </c>
      <c r="H3" s="21"/>
      <c r="I3" s="22"/>
    </row>
    <row r="4" spans="2:9" ht="75" customHeight="1" x14ac:dyDescent="0.65">
      <c r="C4" s="156">
        <f>CalendarYear</f>
        <v>2026</v>
      </c>
      <c r="D4" s="181" t="s">
        <v>4</v>
      </c>
      <c r="E4" s="181"/>
      <c r="F4" s="181"/>
      <c r="G4" s="181"/>
      <c r="H4" s="181"/>
      <c r="I4" s="155"/>
    </row>
    <row r="5" spans="2:9" s="2" customFormat="1" ht="35" customHeight="1" x14ac:dyDescent="0.15">
      <c r="B5" s="88"/>
      <c r="C5" s="13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83"/>
      <c r="C6" s="135">
        <f t="array" ref="C6:I6">DaysAndWeeks+DATE(CalendarYear,1,1)-WEEKDAY(DATE(CalendarYear,1,1),(WeekStart="M")+1)+1</f>
        <v>46019</v>
      </c>
      <c r="D6" s="25">
        <v>46020</v>
      </c>
      <c r="E6" s="25">
        <v>46021</v>
      </c>
      <c r="F6" s="25">
        <v>46022</v>
      </c>
      <c r="G6" s="159">
        <v>46023</v>
      </c>
      <c r="H6" s="25">
        <v>46024</v>
      </c>
      <c r="I6" s="26">
        <v>46025</v>
      </c>
    </row>
    <row r="7" spans="2:9" s="6" customFormat="1" ht="75" customHeight="1" x14ac:dyDescent="0.15">
      <c r="B7" s="81"/>
      <c r="C7" s="130">
        <v>0.625</v>
      </c>
      <c r="D7" s="8"/>
      <c r="E7" s="56"/>
      <c r="F7" s="161" t="s">
        <v>5</v>
      </c>
      <c r="G7" s="160"/>
      <c r="H7" s="7"/>
      <c r="I7" s="162" t="s">
        <v>5</v>
      </c>
    </row>
    <row r="8" spans="2:9" s="35" customFormat="1" ht="25" customHeight="1" x14ac:dyDescent="0.2">
      <c r="B8" s="83"/>
      <c r="C8" s="23">
        <f t="array" ref="C8:I8">DaysAndWeeks+DATE(CalendarYear,1,1)-WEEKDAY(DATE(CalendarYear,1,1),(WeekStart="M")+1)+8</f>
        <v>46026</v>
      </c>
      <c r="D8" s="158">
        <v>46027</v>
      </c>
      <c r="E8" s="158">
        <v>46028</v>
      </c>
      <c r="F8" s="158">
        <v>46029</v>
      </c>
      <c r="G8" s="158">
        <v>46030</v>
      </c>
      <c r="H8" s="120">
        <v>46031</v>
      </c>
      <c r="I8" s="26">
        <v>46032</v>
      </c>
    </row>
    <row r="9" spans="2:9" s="6" customFormat="1" ht="75" customHeight="1" x14ac:dyDescent="0.15">
      <c r="B9" s="81"/>
      <c r="C9" s="130"/>
      <c r="D9" s="11"/>
      <c r="E9" s="131"/>
      <c r="F9" s="163" t="s">
        <v>5</v>
      </c>
      <c r="G9" s="133"/>
      <c r="H9" s="8"/>
      <c r="I9" s="9"/>
    </row>
    <row r="10" spans="2:9" s="35" customFormat="1" ht="25" customHeight="1" x14ac:dyDescent="0.2">
      <c r="B10" s="83"/>
      <c r="C10" s="23">
        <f t="array" ref="C10:I10">DaysAndWeeks+DATE(CalendarYear,1,1)-WEEKDAY(DATE(CalendarYear,1,1),(WeekStart="M")+1)+15</f>
        <v>46033</v>
      </c>
      <c r="D10" s="24">
        <v>46034</v>
      </c>
      <c r="E10" s="24">
        <v>46035</v>
      </c>
      <c r="F10" s="24">
        <v>46036</v>
      </c>
      <c r="G10" s="27">
        <v>46037</v>
      </c>
      <c r="H10" s="28">
        <v>46038</v>
      </c>
      <c r="I10" s="26">
        <v>46039</v>
      </c>
    </row>
    <row r="11" spans="2:9" s="6" customFormat="1" ht="75" customHeight="1" x14ac:dyDescent="0.15">
      <c r="B11" s="81"/>
      <c r="C11" s="130">
        <v>0.625</v>
      </c>
      <c r="D11" s="11"/>
      <c r="E11" s="131"/>
      <c r="F11" s="163" t="s">
        <v>5</v>
      </c>
      <c r="G11" s="132">
        <v>0.625</v>
      </c>
      <c r="H11" s="10"/>
      <c r="I11" s="162" t="s">
        <v>5</v>
      </c>
    </row>
    <row r="12" spans="2:9" s="35" customFormat="1" ht="25" customHeight="1" x14ac:dyDescent="0.2">
      <c r="B12" s="83"/>
      <c r="C12" s="23">
        <f t="array" ref="C12:I12">DaysAndWeeks+DATE(CalendarYear,1,1)-WEEKDAY(DATE(CalendarYear,1,1),(WeekStart="M")+1)+22</f>
        <v>46040</v>
      </c>
      <c r="D12" s="24">
        <v>46041</v>
      </c>
      <c r="E12" s="24">
        <v>46042</v>
      </c>
      <c r="F12" s="24">
        <v>46043</v>
      </c>
      <c r="G12" s="24">
        <v>46044</v>
      </c>
      <c r="H12" s="25">
        <v>46045</v>
      </c>
      <c r="I12" s="26">
        <v>46046</v>
      </c>
    </row>
    <row r="13" spans="2:9" s="6" customFormat="1" ht="75" customHeight="1" x14ac:dyDescent="0.15">
      <c r="B13" s="81"/>
      <c r="C13" s="130"/>
      <c r="D13" s="11"/>
      <c r="E13" s="131"/>
      <c r="F13" s="163" t="s">
        <v>5</v>
      </c>
      <c r="G13" s="133"/>
      <c r="H13" s="8"/>
      <c r="I13" s="9"/>
    </row>
    <row r="14" spans="2:9" s="35" customFormat="1" ht="25" customHeight="1" x14ac:dyDescent="0.2">
      <c r="B14" s="83"/>
      <c r="C14" s="23">
        <f t="array" ref="C14:I14">DaysAndWeeks+DATE(CalendarYear,1,1)-WEEKDAY(DATE(CalendarYear,1,1),(WeekStart="M")+1)+29</f>
        <v>46047</v>
      </c>
      <c r="D14" s="24">
        <v>46048</v>
      </c>
      <c r="E14" s="24">
        <v>46049</v>
      </c>
      <c r="F14" s="24">
        <v>46050</v>
      </c>
      <c r="G14" s="24">
        <v>46051</v>
      </c>
      <c r="H14" s="25">
        <v>46052</v>
      </c>
      <c r="I14" s="26">
        <v>46053</v>
      </c>
    </row>
    <row r="15" spans="2:9" s="6" customFormat="1" ht="75" customHeight="1" x14ac:dyDescent="0.15">
      <c r="B15" s="81"/>
      <c r="C15" s="130">
        <v>0.625</v>
      </c>
      <c r="D15" s="11"/>
      <c r="E15" s="131"/>
      <c r="F15" s="163" t="s">
        <v>5</v>
      </c>
      <c r="G15" s="134"/>
      <c r="H15" s="7"/>
      <c r="I15" s="162" t="s">
        <v>5</v>
      </c>
    </row>
    <row r="16" spans="2:9" s="35" customFormat="1" ht="25" customHeight="1" x14ac:dyDescent="0.2">
      <c r="B16" s="83"/>
      <c r="C16" s="135">
        <f t="array" ref="C16:I16">DaysAndWeeks+DATE(CalendarYear,1,1)-WEEKDAY(DATE(CalendarYear,1,1),(WeekStart="M")+1)+36</f>
        <v>46054</v>
      </c>
      <c r="D16" s="25">
        <v>46055</v>
      </c>
      <c r="E16" s="29">
        <v>46056</v>
      </c>
      <c r="F16" s="29">
        <v>46057</v>
      </c>
      <c r="G16" s="29">
        <v>46058</v>
      </c>
      <c r="H16" s="29">
        <v>46059</v>
      </c>
      <c r="I16" s="30">
        <v>46060</v>
      </c>
    </row>
    <row r="17" spans="2:9" s="6" customFormat="1" ht="75" customHeight="1" x14ac:dyDescent="0.2">
      <c r="B17" s="81"/>
      <c r="C17" s="136">
        <v>0.625</v>
      </c>
      <c r="D17" s="129"/>
      <c r="E17" s="4"/>
      <c r="F17" s="4"/>
      <c r="G17" s="4"/>
      <c r="H17" s="4"/>
      <c r="I17" s="5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  <row r="22" spans="2:9" ht="15" customHeight="1" x14ac:dyDescent="0.15">
      <c r="C22" s="6"/>
    </row>
  </sheetData>
  <dataConsolidate/>
  <mergeCells count="3">
    <mergeCell ref="C2:I2"/>
    <mergeCell ref="C18:I18"/>
    <mergeCell ref="D4:H4"/>
  </mergeCells>
  <conditionalFormatting sqref="C6:H6">
    <cfRule type="expression" dxfId="39" priority="6">
      <formula>DAY(C6)&gt;8</formula>
    </cfRule>
  </conditionalFormatting>
  <conditionalFormatting sqref="C8:H8">
    <cfRule type="expression" dxfId="38" priority="2">
      <formula>DAY(C8)&gt;8</formula>
    </cfRule>
  </conditionalFormatting>
  <conditionalFormatting sqref="C14:I14 C16:I16 D17:I17 C18">
    <cfRule type="expression" dxfId="37" priority="4">
      <formula>AND(DAY(C14)&gt;=1,DAY(C14)&lt;=15)</formula>
    </cfRule>
  </conditionalFormatting>
  <dataValidations xWindow="40" yWindow="320" count="1">
    <dataValidation type="list" allowBlank="1" showInputMessage="1" showErrorMessage="1" error="Select a day from the entries in the list. Select CANCEL, then ALT+DOWN ARROW to pick from the dropdown list" sqref="F3" xr:uid="{00000000-0002-0000-0000-000000000000}">
      <formula1>"M,S"</formula1>
    </dataValidation>
  </dataValidations>
  <hyperlinks>
    <hyperlink ref="G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scale="52" fitToHeight="0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7" x14ac:dyDescent="0.15"/>
  <cols>
    <col min="1" max="2" width="2.625" style="35" customWidth="1"/>
    <col min="3" max="9" width="24.375" style="35" customWidth="1"/>
    <col min="10" max="16384" width="8.625" style="35"/>
  </cols>
  <sheetData>
    <row r="1" spans="2:9" ht="15" customHeight="1" thickBot="1" x14ac:dyDescent="0.2">
      <c r="C1" s="119"/>
      <c r="D1" s="119"/>
      <c r="E1" s="119"/>
      <c r="F1" s="119"/>
      <c r="G1" s="119"/>
      <c r="H1" s="119"/>
      <c r="I1" s="119"/>
    </row>
    <row r="2" spans="2:9" ht="75" customHeight="1" thickTop="1" x14ac:dyDescent="0.15">
      <c r="B2" s="83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2">
      <c r="B3" s="83"/>
      <c r="C3" s="107"/>
      <c r="D3" s="108"/>
      <c r="E3" s="108"/>
      <c r="F3" s="109"/>
      <c r="G3" s="20" t="s">
        <v>31</v>
      </c>
      <c r="H3" s="20" t="s">
        <v>32</v>
      </c>
      <c r="I3" s="115"/>
    </row>
    <row r="4" spans="2:9" ht="75" customHeight="1" x14ac:dyDescent="0.65">
      <c r="B4" s="83"/>
      <c r="C4" s="156">
        <f>CalendarYear</f>
        <v>2026</v>
      </c>
      <c r="D4" s="187" t="s">
        <v>33</v>
      </c>
      <c r="E4" s="187"/>
      <c r="F4" s="187"/>
      <c r="G4" s="187"/>
      <c r="H4" s="187"/>
      <c r="I4" s="155"/>
    </row>
    <row r="5" spans="2:9" ht="35" customHeight="1" x14ac:dyDescent="0.15">
      <c r="B5" s="83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ht="25" customHeight="1" x14ac:dyDescent="0.2">
      <c r="B6" s="83"/>
      <c r="C6" s="125">
        <f t="array" ref="C6:I6">DaysAndWeeks+DATE(CalendarYear,10,1)-WEEKDAY(DATE(CalendarYear,10,1),(WeekStart="M")+1)+1</f>
        <v>46292</v>
      </c>
      <c r="D6" s="120">
        <v>46293</v>
      </c>
      <c r="E6" s="120">
        <v>46294</v>
      </c>
      <c r="F6" s="120">
        <v>46295</v>
      </c>
      <c r="G6" s="120">
        <v>46296</v>
      </c>
      <c r="H6" s="120">
        <v>46297</v>
      </c>
      <c r="I6" s="75">
        <v>46298</v>
      </c>
    </row>
    <row r="7" spans="2:9" s="73" customFormat="1" ht="75" customHeight="1" x14ac:dyDescent="0.15">
      <c r="B7" s="84"/>
      <c r="C7" s="151"/>
      <c r="D7" s="67"/>
      <c r="E7" s="147"/>
      <c r="F7" s="150" t="s">
        <v>5</v>
      </c>
      <c r="G7" s="137"/>
      <c r="H7" s="67"/>
      <c r="I7" s="76"/>
    </row>
    <row r="8" spans="2:9" ht="25" customHeight="1" x14ac:dyDescent="0.2">
      <c r="B8" s="83"/>
      <c r="C8" s="39">
        <f t="array" ref="C8:I8">DaysAndWeeks+DATE(CalendarYear,10,1)-WEEKDAY(DATE(CalendarYear,10,1),(WeekStart="M")+1)+8</f>
        <v>46299</v>
      </c>
      <c r="D8" s="36">
        <v>46300</v>
      </c>
      <c r="E8" s="36">
        <v>46301</v>
      </c>
      <c r="F8" s="36">
        <v>46302</v>
      </c>
      <c r="G8" s="36">
        <v>46303</v>
      </c>
      <c r="H8" s="36">
        <v>46304</v>
      </c>
      <c r="I8" s="75">
        <v>46305</v>
      </c>
    </row>
    <row r="9" spans="2:9" s="73" customFormat="1" ht="75" customHeight="1" x14ac:dyDescent="0.15">
      <c r="B9" s="84"/>
      <c r="C9" s="151">
        <v>0.625</v>
      </c>
      <c r="D9" s="150"/>
      <c r="E9" s="147"/>
      <c r="F9" s="150" t="s">
        <v>5</v>
      </c>
      <c r="G9" s="147"/>
      <c r="H9" s="67"/>
      <c r="I9" s="172" t="s">
        <v>5</v>
      </c>
    </row>
    <row r="10" spans="2:9" ht="25" customHeight="1" x14ac:dyDescent="0.2">
      <c r="B10" s="83"/>
      <c r="C10" s="39">
        <f t="array" ref="C10:I10">DaysAndWeeks+DATE(CalendarYear,10,1)-WEEKDAY(DATE(CalendarYear,10,1),(WeekStart="M")+1)+15</f>
        <v>46306</v>
      </c>
      <c r="D10" s="36">
        <v>46307</v>
      </c>
      <c r="E10" s="36">
        <v>46308</v>
      </c>
      <c r="F10" s="36">
        <v>46309</v>
      </c>
      <c r="G10" s="36">
        <v>46310</v>
      </c>
      <c r="H10" s="36">
        <v>46311</v>
      </c>
      <c r="I10" s="75">
        <v>46312</v>
      </c>
    </row>
    <row r="11" spans="2:9" s="73" customFormat="1" ht="75" customHeight="1" x14ac:dyDescent="0.15">
      <c r="B11" s="84"/>
      <c r="C11" s="151"/>
      <c r="D11" s="150"/>
      <c r="E11" s="147"/>
      <c r="F11" s="150" t="s">
        <v>5</v>
      </c>
      <c r="G11" s="147"/>
      <c r="H11" s="67"/>
      <c r="I11" s="76"/>
    </row>
    <row r="12" spans="2:9" ht="25" customHeight="1" x14ac:dyDescent="0.2">
      <c r="B12" s="83"/>
      <c r="C12" s="39">
        <f t="array" ref="C12:I12">DaysAndWeeks+DATE(CalendarYear,10,1)-WEEKDAY(DATE(CalendarYear,10,1),(WeekStart="M")+1)+22</f>
        <v>46313</v>
      </c>
      <c r="D12" s="36">
        <v>46314</v>
      </c>
      <c r="E12" s="36">
        <v>46315</v>
      </c>
      <c r="F12" s="36">
        <v>46316</v>
      </c>
      <c r="G12" s="36">
        <v>46317</v>
      </c>
      <c r="H12" s="36">
        <v>46318</v>
      </c>
      <c r="I12" s="75">
        <v>46319</v>
      </c>
    </row>
    <row r="13" spans="2:9" s="73" customFormat="1" ht="75" customHeight="1" x14ac:dyDescent="0.15">
      <c r="B13" s="84"/>
      <c r="C13" s="151">
        <v>0.625</v>
      </c>
      <c r="D13" s="150"/>
      <c r="E13" s="147"/>
      <c r="F13" s="150" t="s">
        <v>5</v>
      </c>
      <c r="G13" s="147"/>
      <c r="H13" s="67"/>
      <c r="I13" s="172" t="s">
        <v>5</v>
      </c>
    </row>
    <row r="14" spans="2:9" ht="25" customHeight="1" x14ac:dyDescent="0.2">
      <c r="B14" s="83"/>
      <c r="C14" s="39">
        <f t="array" ref="C14:I14">DaysAndWeeks+DATE(CalendarYear,10,1)-WEEKDAY(DATE(CalendarYear,10,1),(WeekStart="M")+1)+29</f>
        <v>46320</v>
      </c>
      <c r="D14" s="36">
        <v>46321</v>
      </c>
      <c r="E14" s="36">
        <v>46322</v>
      </c>
      <c r="F14" s="36">
        <v>46323</v>
      </c>
      <c r="G14" s="36">
        <v>46324</v>
      </c>
      <c r="H14" s="36">
        <v>46325</v>
      </c>
      <c r="I14" s="75">
        <v>46326</v>
      </c>
    </row>
    <row r="15" spans="2:9" s="116" customFormat="1" ht="75" customHeight="1" x14ac:dyDescent="0.15">
      <c r="B15" s="117"/>
      <c r="C15" s="151"/>
      <c r="D15" s="150"/>
      <c r="E15" s="147"/>
      <c r="F15" s="150" t="s">
        <v>5</v>
      </c>
      <c r="G15" s="147"/>
      <c r="H15" s="71"/>
      <c r="I15" s="118"/>
    </row>
    <row r="16" spans="2:9" ht="25" customHeight="1" x14ac:dyDescent="0.2">
      <c r="B16" s="83"/>
      <c r="C16" s="39">
        <f t="array" ref="C16:I16">DaysAndWeeks+DATE(CalendarYear,10,1)-WEEKDAY(DATE(CalendarYear,10,1),(WeekStart="M")+1)+36</f>
        <v>46327</v>
      </c>
      <c r="D16" s="36">
        <v>46328</v>
      </c>
      <c r="E16" s="38">
        <v>46329</v>
      </c>
      <c r="F16" s="38">
        <v>46330</v>
      </c>
      <c r="G16" s="38">
        <v>46331</v>
      </c>
      <c r="H16" s="38">
        <v>46332</v>
      </c>
      <c r="I16" s="38">
        <v>46333</v>
      </c>
    </row>
    <row r="17" spans="2:9" s="73" customFormat="1" ht="75" customHeight="1" x14ac:dyDescent="0.15">
      <c r="B17" s="84"/>
      <c r="C17" s="151"/>
      <c r="D17" s="67"/>
      <c r="E17" s="72"/>
      <c r="F17" s="72"/>
      <c r="G17" s="72"/>
      <c r="H17" s="72"/>
      <c r="I17" s="72"/>
    </row>
    <row r="18" spans="2:9" s="1" customFormat="1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8" priority="1">
      <formula>AND(DAY(C18)&gt;=1,DAY(C18)&lt;=15)</formula>
    </cfRule>
  </conditionalFormatting>
  <conditionalFormatting sqref="C6:H6">
    <cfRule type="expression" dxfId="7" priority="3">
      <formula>DAY(C6)&gt;8</formula>
    </cfRule>
  </conditionalFormatting>
  <conditionalFormatting sqref="C14:I17">
    <cfRule type="expression" dxfId="6" priority="2">
      <formula>AND(DAY(C14)&gt;=1,DAY(C14)&lt;=15)</formula>
    </cfRule>
  </conditionalFormatting>
  <hyperlinks>
    <hyperlink ref="H3" location="NOVEMBER!A1" tooltip="Navigation link to the next month" display="JULY -&gt;" xr:uid="{00000000-0004-0000-0900-000000000000}"/>
    <hyperlink ref="G3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3">
      <c r="B3" s="82"/>
      <c r="C3" s="64"/>
      <c r="D3" s="65"/>
      <c r="E3" s="65"/>
      <c r="F3" s="66"/>
      <c r="G3" s="20" t="s">
        <v>34</v>
      </c>
      <c r="H3" s="20" t="s">
        <v>35</v>
      </c>
      <c r="I3" s="86"/>
    </row>
    <row r="4" spans="2:9" ht="75" customHeight="1" x14ac:dyDescent="0.65">
      <c r="B4" s="82"/>
      <c r="C4" s="156">
        <f>CalendarYear</f>
        <v>2026</v>
      </c>
      <c r="D4" s="188" t="s">
        <v>36</v>
      </c>
      <c r="E4" s="188"/>
      <c r="F4" s="188"/>
      <c r="G4" s="188"/>
      <c r="H4" s="188"/>
      <c r="I4" s="155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83"/>
      <c r="C6" s="45">
        <f t="array" ref="C6:I6">DaysAndWeeks+DATE(CalendarYear,11,1)-WEEKDAY(DATE(CalendarYear,11,1),(WeekStart="M")+1)+1</f>
        <v>46327</v>
      </c>
      <c r="D6" s="38">
        <v>46328</v>
      </c>
      <c r="E6" s="120">
        <v>46329</v>
      </c>
      <c r="F6" s="36">
        <v>46330</v>
      </c>
      <c r="G6" s="36">
        <v>46331</v>
      </c>
      <c r="H6" s="36">
        <v>46332</v>
      </c>
      <c r="I6" s="75">
        <v>46333</v>
      </c>
    </row>
    <row r="7" spans="2:9" s="73" customFormat="1" ht="75" customHeight="1" x14ac:dyDescent="0.15">
      <c r="B7" s="84"/>
      <c r="C7" s="74"/>
      <c r="D7" s="72"/>
      <c r="E7" s="137"/>
      <c r="F7" s="150" t="s">
        <v>5</v>
      </c>
      <c r="G7" s="147"/>
      <c r="H7" s="67"/>
      <c r="I7" s="76"/>
    </row>
    <row r="8" spans="2:9" s="35" customFormat="1" ht="25" customHeight="1" x14ac:dyDescent="0.2">
      <c r="B8" s="83"/>
      <c r="C8" s="39">
        <f t="array" ref="C8:I8">DaysAndWeeks+DATE(CalendarYear,11,1)-WEEKDAY(DATE(CalendarYear,11,1),(WeekStart="M")+1)+8</f>
        <v>46334</v>
      </c>
      <c r="D8" s="36">
        <v>46335</v>
      </c>
      <c r="E8" s="120">
        <v>46336</v>
      </c>
      <c r="F8" s="36">
        <v>46337</v>
      </c>
      <c r="G8" s="36">
        <v>46338</v>
      </c>
      <c r="H8" s="36">
        <v>46339</v>
      </c>
      <c r="I8" s="75">
        <v>46340</v>
      </c>
    </row>
    <row r="9" spans="2:9" s="73" customFormat="1" ht="75" customHeight="1" x14ac:dyDescent="0.15">
      <c r="B9" s="84"/>
      <c r="C9" s="151">
        <v>0.625</v>
      </c>
      <c r="D9" s="150"/>
      <c r="E9" s="147"/>
      <c r="F9" s="150" t="s">
        <v>5</v>
      </c>
      <c r="G9" s="147"/>
      <c r="H9" s="67"/>
      <c r="I9" s="172" t="s">
        <v>5</v>
      </c>
    </row>
    <row r="10" spans="2:9" s="35" customFormat="1" ht="25" customHeight="1" x14ac:dyDescent="0.2">
      <c r="B10" s="83"/>
      <c r="C10" s="39">
        <f t="array" ref="C10:I10">DaysAndWeeks+DATE(CalendarYear,11,1)-WEEKDAY(DATE(CalendarYear,11,1),(WeekStart="M")+1)+15</f>
        <v>46341</v>
      </c>
      <c r="D10" s="36">
        <v>46342</v>
      </c>
      <c r="E10" s="120">
        <v>46343</v>
      </c>
      <c r="F10" s="36">
        <v>46344</v>
      </c>
      <c r="G10" s="36">
        <v>46345</v>
      </c>
      <c r="H10" s="36">
        <v>46346</v>
      </c>
      <c r="I10" s="75">
        <v>46347</v>
      </c>
    </row>
    <row r="11" spans="2:9" s="73" customFormat="1" ht="75" customHeight="1" x14ac:dyDescent="0.15">
      <c r="B11" s="84"/>
      <c r="C11" s="151"/>
      <c r="D11" s="150"/>
      <c r="E11" s="147"/>
      <c r="F11" s="150" t="s">
        <v>5</v>
      </c>
      <c r="G11" s="147"/>
      <c r="H11" s="67"/>
      <c r="I11" s="76"/>
    </row>
    <row r="12" spans="2:9" s="35" customFormat="1" ht="25" customHeight="1" x14ac:dyDescent="0.2">
      <c r="B12" s="83"/>
      <c r="C12" s="39">
        <f t="array" ref="C12:I12">DaysAndWeeks+DATE(CalendarYear,11,1)-WEEKDAY(DATE(CalendarYear,11,1),(WeekStart="M")+1)+22</f>
        <v>46348</v>
      </c>
      <c r="D12" s="36">
        <v>46349</v>
      </c>
      <c r="E12" s="120">
        <v>46350</v>
      </c>
      <c r="F12" s="36">
        <v>46351</v>
      </c>
      <c r="G12" s="36">
        <v>46352</v>
      </c>
      <c r="H12" s="36">
        <v>46353</v>
      </c>
      <c r="I12" s="75">
        <v>46354</v>
      </c>
    </row>
    <row r="13" spans="2:9" s="73" customFormat="1" ht="75" customHeight="1" x14ac:dyDescent="0.15">
      <c r="B13" s="84"/>
      <c r="C13" s="151">
        <v>0.625</v>
      </c>
      <c r="D13" s="150"/>
      <c r="E13" s="147"/>
      <c r="F13" s="150" t="s">
        <v>5</v>
      </c>
      <c r="G13" s="147"/>
      <c r="H13" s="67"/>
      <c r="I13" s="172" t="s">
        <v>5</v>
      </c>
    </row>
    <row r="14" spans="2:9" s="35" customFormat="1" ht="25" customHeight="1" x14ac:dyDescent="0.2">
      <c r="B14" s="83"/>
      <c r="C14" s="39">
        <f t="array" ref="C14:I14">DaysAndWeeks+DATE(CalendarYear,11,1)-WEEKDAY(DATE(CalendarYear,11,1),(WeekStart="M")+1)+29</f>
        <v>46355</v>
      </c>
      <c r="D14" s="36">
        <v>46356</v>
      </c>
      <c r="E14" s="120">
        <v>46357</v>
      </c>
      <c r="F14" s="36">
        <v>46358</v>
      </c>
      <c r="G14" s="38">
        <v>46359</v>
      </c>
      <c r="H14" s="38">
        <v>46360</v>
      </c>
      <c r="I14" s="77">
        <v>46361</v>
      </c>
    </row>
    <row r="15" spans="2:9" s="73" customFormat="1" ht="75" customHeight="1" x14ac:dyDescent="0.15">
      <c r="B15" s="84"/>
      <c r="C15" s="151"/>
      <c r="D15" s="150"/>
      <c r="E15" s="147"/>
      <c r="F15" s="150" t="s">
        <v>5</v>
      </c>
      <c r="G15" s="72"/>
      <c r="H15" s="72"/>
      <c r="I15" s="78"/>
    </row>
    <row r="16" spans="2:9" s="35" customFormat="1" ht="25" customHeight="1" x14ac:dyDescent="0.2">
      <c r="B16" s="83"/>
      <c r="C16" s="70">
        <f t="array" ref="C16:I16">DaysAndWeeks+DATE(CalendarYear,11,1)-WEEKDAY(DATE(CalendarYear,11,1),(WeekStart="M")+1)+36</f>
        <v>46362</v>
      </c>
      <c r="D16" s="38">
        <v>46363</v>
      </c>
      <c r="E16" s="38">
        <v>46364</v>
      </c>
      <c r="F16" s="38">
        <v>46365</v>
      </c>
      <c r="G16" s="38">
        <v>46366</v>
      </c>
      <c r="H16" s="38">
        <v>46367</v>
      </c>
      <c r="I16" s="77">
        <v>46368</v>
      </c>
    </row>
    <row r="17" spans="2:9" s="73" customFormat="1" ht="75" customHeight="1" x14ac:dyDescent="0.15">
      <c r="B17" s="84"/>
      <c r="C17" s="111"/>
      <c r="D17" s="72"/>
      <c r="E17" s="72"/>
      <c r="F17" s="72"/>
      <c r="G17" s="72"/>
      <c r="H17" s="72"/>
      <c r="I17" s="78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5" priority="1">
      <formula>AND(DAY(C18)&gt;=1,DAY(C18)&lt;=15)</formula>
    </cfRule>
  </conditionalFormatting>
  <conditionalFormatting sqref="C6:H6">
    <cfRule type="expression" dxfId="4" priority="3">
      <formula>DAY(C6)&gt;8</formula>
    </cfRule>
  </conditionalFormatting>
  <conditionalFormatting sqref="C14:I17">
    <cfRule type="expression" dxfId="3" priority="2">
      <formula>AND(DAY(C14)&gt;=1,DAY(C14)&lt;=15)</formula>
    </cfRule>
  </conditionalFormatting>
  <hyperlinks>
    <hyperlink ref="H3" location="DECEMBER!A1" tooltip="Navigation link to the next month" display="DECEMBER -&gt;" xr:uid="{00000000-0004-0000-0A00-000000000000}"/>
    <hyperlink ref="G3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E7" sqref="E7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3">
      <c r="B3" s="82"/>
      <c r="C3" s="64"/>
      <c r="D3" s="65"/>
      <c r="E3" s="65"/>
      <c r="F3" s="66"/>
      <c r="G3" s="20" t="s">
        <v>37</v>
      </c>
      <c r="H3" s="20" t="s">
        <v>38</v>
      </c>
      <c r="I3" s="86"/>
    </row>
    <row r="4" spans="2:9" ht="75" customHeight="1" x14ac:dyDescent="0.65">
      <c r="B4" s="82"/>
      <c r="C4" s="156">
        <f>CalendarYear</f>
        <v>2026</v>
      </c>
      <c r="D4" s="188" t="s">
        <v>39</v>
      </c>
      <c r="E4" s="188"/>
      <c r="F4" s="188"/>
      <c r="G4" s="188"/>
      <c r="H4" s="188"/>
      <c r="I4" s="155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83"/>
      <c r="C6" s="45">
        <f t="array" ref="C6:I6">DaysAndWeeks+DATE(CalendarYear,12,1)-WEEKDAY(DATE(CalendarYear,12,1),(WeekStart="M")+1)+1</f>
        <v>46355</v>
      </c>
      <c r="D6" s="38">
        <v>46356</v>
      </c>
      <c r="E6" s="38">
        <v>46357</v>
      </c>
      <c r="F6" s="38">
        <v>46358</v>
      </c>
      <c r="G6" s="36">
        <v>46359</v>
      </c>
      <c r="H6" s="36">
        <v>46360</v>
      </c>
      <c r="I6" s="75">
        <v>46361</v>
      </c>
    </row>
    <row r="7" spans="2:9" s="73" customFormat="1" ht="75" customHeight="1" x14ac:dyDescent="0.15">
      <c r="B7" s="84"/>
      <c r="C7" s="74"/>
      <c r="D7" s="72"/>
      <c r="E7" s="72"/>
      <c r="F7" s="175" t="s">
        <v>5</v>
      </c>
      <c r="G7" s="137">
        <v>0.625</v>
      </c>
      <c r="H7" s="67"/>
      <c r="I7" s="76"/>
    </row>
    <row r="8" spans="2:9" s="35" customFormat="1" ht="25" customHeight="1" x14ac:dyDescent="0.2">
      <c r="B8" s="83"/>
      <c r="C8" s="39">
        <f t="array" ref="C8:I8">DaysAndWeeks+DATE(CalendarYear,12,1)-WEEKDAY(DATE(CalendarYear,12,1),(WeekStart="M")+1)+8</f>
        <v>46362</v>
      </c>
      <c r="D8" s="36">
        <v>46363</v>
      </c>
      <c r="E8" s="39">
        <v>46364</v>
      </c>
      <c r="F8" s="36">
        <v>46365</v>
      </c>
      <c r="G8" s="36">
        <v>46366</v>
      </c>
      <c r="H8" s="36">
        <v>46367</v>
      </c>
      <c r="I8" s="75">
        <v>46368</v>
      </c>
    </row>
    <row r="9" spans="2:9" s="73" customFormat="1" ht="75" customHeight="1" x14ac:dyDescent="0.15">
      <c r="B9" s="84"/>
      <c r="C9" s="151">
        <v>0.625</v>
      </c>
      <c r="D9" s="150"/>
      <c r="E9" s="147"/>
      <c r="F9" s="150" t="s">
        <v>5</v>
      </c>
      <c r="G9" s="147"/>
      <c r="H9" s="67"/>
      <c r="I9" s="172" t="s">
        <v>5</v>
      </c>
    </row>
    <row r="10" spans="2:9" s="35" customFormat="1" ht="25" customHeight="1" x14ac:dyDescent="0.2">
      <c r="B10" s="83"/>
      <c r="C10" s="39">
        <f t="array" ref="C10:I10">DaysAndWeeks+DATE(CalendarYear,12,1)-WEEKDAY(DATE(CalendarYear,12,1),(WeekStart="M")+1)+15</f>
        <v>46369</v>
      </c>
      <c r="D10" s="36">
        <v>46370</v>
      </c>
      <c r="E10" s="36">
        <v>46371</v>
      </c>
      <c r="F10" s="36">
        <v>46372</v>
      </c>
      <c r="G10" s="36">
        <v>46373</v>
      </c>
      <c r="H10" s="36">
        <v>46374</v>
      </c>
      <c r="I10" s="75">
        <v>46375</v>
      </c>
    </row>
    <row r="11" spans="2:9" s="73" customFormat="1" ht="75" customHeight="1" x14ac:dyDescent="0.15">
      <c r="B11" s="84"/>
      <c r="C11" s="151"/>
      <c r="D11" s="150"/>
      <c r="E11" s="147"/>
      <c r="F11" s="150" t="s">
        <v>5</v>
      </c>
      <c r="G11" s="147"/>
      <c r="H11" s="67"/>
      <c r="I11" s="76"/>
    </row>
    <row r="12" spans="2:9" s="35" customFormat="1" ht="25" customHeight="1" x14ac:dyDescent="0.2">
      <c r="B12" s="83"/>
      <c r="C12" s="39">
        <f t="array" ref="C12:I12">DaysAndWeeks+DATE(CalendarYear,12,1)-WEEKDAY(DATE(CalendarYear,12,1),(WeekStart="M")+1)+22</f>
        <v>46376</v>
      </c>
      <c r="D12" s="36">
        <v>46377</v>
      </c>
      <c r="E12" s="36">
        <v>46378</v>
      </c>
      <c r="F12" s="36">
        <v>46379</v>
      </c>
      <c r="G12" s="36">
        <v>46380</v>
      </c>
      <c r="H12" s="36">
        <v>46381</v>
      </c>
      <c r="I12" s="75">
        <v>46382</v>
      </c>
    </row>
    <row r="13" spans="2:9" s="73" customFormat="1" ht="75" customHeight="1" x14ac:dyDescent="0.15">
      <c r="B13" s="84"/>
      <c r="C13" s="151" t="s">
        <v>5</v>
      </c>
      <c r="D13" s="150"/>
      <c r="E13" s="147"/>
      <c r="F13" s="150" t="s">
        <v>5</v>
      </c>
      <c r="G13" s="147"/>
      <c r="H13" s="67"/>
      <c r="I13" s="172" t="s">
        <v>5</v>
      </c>
    </row>
    <row r="14" spans="2:9" s="35" customFormat="1" ht="25" customHeight="1" x14ac:dyDescent="0.2">
      <c r="B14" s="83"/>
      <c r="C14" s="39">
        <f t="array" ref="C14:I14">DaysAndWeeks+DATE(CalendarYear,12,1)-WEEKDAY(DATE(CalendarYear,12,1),(WeekStart="M")+1)+29</f>
        <v>46383</v>
      </c>
      <c r="D14" s="36">
        <v>46384</v>
      </c>
      <c r="E14" s="36">
        <v>46385</v>
      </c>
      <c r="F14" s="36">
        <v>46386</v>
      </c>
      <c r="G14" s="36">
        <v>46387</v>
      </c>
      <c r="H14" s="36">
        <v>46388</v>
      </c>
      <c r="I14" s="75">
        <v>46389</v>
      </c>
    </row>
    <row r="15" spans="2:9" s="73" customFormat="1" ht="75" customHeight="1" x14ac:dyDescent="0.15">
      <c r="B15" s="84"/>
      <c r="C15" s="151"/>
      <c r="D15" s="150"/>
      <c r="E15" s="147"/>
      <c r="F15" s="150" t="s">
        <v>5</v>
      </c>
      <c r="G15" s="147"/>
      <c r="H15" s="67"/>
      <c r="I15" s="76"/>
    </row>
    <row r="16" spans="2:9" s="35" customFormat="1" ht="25" customHeight="1" x14ac:dyDescent="0.2">
      <c r="B16" s="83"/>
      <c r="C16" s="125">
        <f t="array" ref="C16:I16">DaysAndWeeks+DATE(CalendarYear,12,1)-WEEKDAY(DATE(CalendarYear,12,1),(WeekStart="M")+1)+36</f>
        <v>46390</v>
      </c>
      <c r="D16" s="38">
        <v>46391</v>
      </c>
      <c r="E16" s="70">
        <v>46392</v>
      </c>
      <c r="F16" s="38">
        <v>46393</v>
      </c>
      <c r="G16" s="38">
        <v>46394</v>
      </c>
      <c r="H16" s="70">
        <v>46395</v>
      </c>
      <c r="I16" s="77">
        <v>46396</v>
      </c>
    </row>
    <row r="17" spans="2:9" s="73" customFormat="1" ht="75" customHeight="1" x14ac:dyDescent="0.15">
      <c r="B17" s="84"/>
      <c r="C17" s="151" t="s">
        <v>5</v>
      </c>
      <c r="D17" s="72"/>
      <c r="E17" s="111"/>
      <c r="F17" s="175" t="s">
        <v>5</v>
      </c>
      <c r="G17" s="72"/>
      <c r="H17" s="111"/>
      <c r="I17" s="78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66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" priority="1">
      <formula>AND(DAY(C18)&gt;=1,DAY(C18)&lt;=15)</formula>
    </cfRule>
  </conditionalFormatting>
  <conditionalFormatting sqref="C6:H6">
    <cfRule type="expression" dxfId="1" priority="3">
      <formula>DAY(C6)&gt;8</formula>
    </cfRule>
  </conditionalFormatting>
  <conditionalFormatting sqref="C14:I17">
    <cfRule type="expression" dxfId="0" priority="2">
      <formula>AND(DAY(C14)&gt;=1,DAY(C14)&lt;=15)</formula>
    </cfRule>
  </conditionalFormatting>
  <hyperlinks>
    <hyperlink ref="G3" location="NOVEMBER!A1" tooltip="Navigation link to the previous month" display="&lt;- NOVEMBER" xr:uid="{00000000-0004-0000-0B00-000000000000}"/>
    <hyperlink ref="H3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8FC6E2"/>
    <pageSetUpPr fitToPage="1"/>
  </sheetPr>
  <dimension ref="B1:I22"/>
  <sheetViews>
    <sheetView showGridLines="0" zoomScale="92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15">
      <c r="B3" s="82"/>
      <c r="C3" s="51"/>
      <c r="D3" s="32"/>
      <c r="E3" s="32"/>
      <c r="F3" s="32"/>
      <c r="G3" s="51" t="s">
        <v>7</v>
      </c>
      <c r="H3" s="51" t="s">
        <v>8</v>
      </c>
      <c r="I3" s="95"/>
    </row>
    <row r="4" spans="2:9" ht="75" customHeight="1" x14ac:dyDescent="0.65">
      <c r="B4" s="82"/>
      <c r="C4" s="156">
        <f>CalendarYear</f>
        <v>2026</v>
      </c>
      <c r="D4" s="182" t="s">
        <v>9</v>
      </c>
      <c r="E4" s="182"/>
      <c r="F4" s="182"/>
      <c r="G4" s="182"/>
      <c r="H4" s="182"/>
      <c r="I4" s="157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5"/>
      <c r="C6" s="53">
        <f t="array" ref="C6:I6">DaysAndWeeks+DATE(CalendarYear,2,1)-WEEKDAY(DATE(CalendarYear,2,1),(WeekStart="M")+1)+1</f>
        <v>46054</v>
      </c>
      <c r="D6" s="43">
        <v>46055</v>
      </c>
      <c r="E6" s="120">
        <v>46056</v>
      </c>
      <c r="F6" s="120">
        <v>46057</v>
      </c>
      <c r="G6" s="120">
        <v>46058</v>
      </c>
      <c r="H6" s="120">
        <v>46059</v>
      </c>
      <c r="I6" s="121">
        <v>46060</v>
      </c>
    </row>
    <row r="7" spans="2:9" s="6" customFormat="1" ht="75" customHeight="1" x14ac:dyDescent="0.15">
      <c r="B7" s="81"/>
      <c r="C7" s="164" t="s">
        <v>5</v>
      </c>
      <c r="D7" s="34"/>
      <c r="E7" s="137"/>
      <c r="F7" s="165" t="s">
        <v>5</v>
      </c>
      <c r="G7" s="138"/>
      <c r="H7" s="122"/>
      <c r="I7" s="166" t="s">
        <v>5</v>
      </c>
    </row>
    <row r="8" spans="2:9" s="37" customFormat="1" ht="25" customHeight="1" x14ac:dyDescent="0.2">
      <c r="B8" s="85"/>
      <c r="C8" s="125">
        <f t="array" ref="C8:I8">DaysAndWeeks+DATE(CalendarYear,2,1)-WEEKDAY(DATE(CalendarYear,2,1),(WeekStart="M")+1)+8</f>
        <v>46061</v>
      </c>
      <c r="D8" s="120">
        <v>46062</v>
      </c>
      <c r="E8" s="123">
        <v>46063</v>
      </c>
      <c r="F8" s="123">
        <v>46064</v>
      </c>
      <c r="G8" s="123">
        <v>46065</v>
      </c>
      <c r="H8" s="123">
        <v>46066</v>
      </c>
      <c r="I8" s="121">
        <v>46067</v>
      </c>
    </row>
    <row r="9" spans="2:9" s="58" customFormat="1" ht="75" customHeight="1" x14ac:dyDescent="0.15">
      <c r="B9" s="90"/>
      <c r="C9" s="139"/>
      <c r="D9" s="57"/>
      <c r="E9" s="140"/>
      <c r="F9" s="167" t="s">
        <v>5</v>
      </c>
      <c r="G9" s="140"/>
      <c r="H9" s="124"/>
      <c r="I9" s="91"/>
    </row>
    <row r="10" spans="2:9" s="37" customFormat="1" ht="25" customHeight="1" x14ac:dyDescent="0.2">
      <c r="B10" s="85"/>
      <c r="C10" s="125">
        <f t="array" ref="C10:I10">DaysAndWeeks+DATE(CalendarYear,2,1)-WEEKDAY(DATE(CalendarYear,2,1),(WeekStart="M")+1)+15</f>
        <v>46068</v>
      </c>
      <c r="D10" s="120">
        <v>46069</v>
      </c>
      <c r="E10" s="120">
        <v>46070</v>
      </c>
      <c r="F10" s="120">
        <v>46071</v>
      </c>
      <c r="G10" s="120">
        <v>46072</v>
      </c>
      <c r="H10" s="120">
        <v>46073</v>
      </c>
      <c r="I10" s="121">
        <v>46074</v>
      </c>
    </row>
    <row r="11" spans="2:9" s="58" customFormat="1" ht="75" customHeight="1" x14ac:dyDescent="0.15">
      <c r="B11" s="90"/>
      <c r="C11" s="139">
        <v>0.625</v>
      </c>
      <c r="D11" s="149"/>
      <c r="E11" s="141"/>
      <c r="F11" s="149"/>
      <c r="G11" s="141"/>
      <c r="H11" s="57"/>
      <c r="I11" s="168" t="s">
        <v>5</v>
      </c>
    </row>
    <row r="12" spans="2:9" s="35" customFormat="1" ht="25" customHeight="1" x14ac:dyDescent="0.2">
      <c r="B12" s="83"/>
      <c r="C12" s="125">
        <f t="array" ref="C12:I12">DaysAndWeeks+DATE(CalendarYear,2,1)-WEEKDAY(DATE(CalendarYear,2,1),(WeekStart="M")+1)+22</f>
        <v>46075</v>
      </c>
      <c r="D12" s="120">
        <v>46076</v>
      </c>
      <c r="E12" s="120">
        <v>46077</v>
      </c>
      <c r="F12" s="120">
        <v>46078</v>
      </c>
      <c r="G12" s="120">
        <v>46079</v>
      </c>
      <c r="H12" s="120">
        <v>46080</v>
      </c>
      <c r="I12" s="121">
        <v>46081</v>
      </c>
    </row>
    <row r="13" spans="2:9" s="58" customFormat="1" ht="75" customHeight="1" x14ac:dyDescent="0.15">
      <c r="B13" s="90"/>
      <c r="C13" s="139"/>
      <c r="D13" s="57"/>
      <c r="E13" s="141"/>
      <c r="F13" s="149" t="s">
        <v>5</v>
      </c>
      <c r="G13" s="141"/>
      <c r="H13" s="57"/>
      <c r="I13" s="91"/>
    </row>
    <row r="14" spans="2:9" s="35" customFormat="1" ht="25" customHeight="1" x14ac:dyDescent="0.2">
      <c r="B14" s="83"/>
      <c r="C14" s="125">
        <f t="array" ref="C14:I14">DaysAndWeeks+DATE(CalendarYear,2,1)-WEEKDAY(DATE(CalendarYear,2,1),(WeekStart="M")+1)+29</f>
        <v>46082</v>
      </c>
      <c r="D14" s="120">
        <v>46083</v>
      </c>
      <c r="E14" s="42">
        <v>46084</v>
      </c>
      <c r="F14" s="42">
        <v>46085</v>
      </c>
      <c r="G14" s="42">
        <v>46086</v>
      </c>
      <c r="H14" s="42">
        <v>46087</v>
      </c>
      <c r="I14" s="92">
        <v>46088</v>
      </c>
    </row>
    <row r="15" spans="2:9" s="58" customFormat="1" ht="75" customHeight="1" x14ac:dyDescent="0.15">
      <c r="B15" s="90"/>
      <c r="C15" s="139">
        <v>0.625</v>
      </c>
      <c r="D15" s="57"/>
      <c r="E15" s="105"/>
      <c r="F15" s="61"/>
      <c r="G15" s="61"/>
      <c r="H15" s="61"/>
      <c r="I15" s="93"/>
    </row>
    <row r="16" spans="2:9" s="35" customFormat="1" ht="25" customHeight="1" x14ac:dyDescent="0.2">
      <c r="B16" s="83"/>
      <c r="C16" s="89">
        <f t="array" ref="C16:I16">DaysAndWeeks+DATE(CalendarYear,2,1)-WEEKDAY(DATE(CalendarYear,2,1),(WeekStart="M")+1)+36</f>
        <v>46089</v>
      </c>
      <c r="D16" s="41">
        <v>46090</v>
      </c>
      <c r="E16" s="41">
        <v>46091</v>
      </c>
      <c r="F16" s="41">
        <v>46092</v>
      </c>
      <c r="G16" s="41">
        <v>46093</v>
      </c>
      <c r="H16" s="41">
        <v>46094</v>
      </c>
      <c r="I16" s="94">
        <v>46095</v>
      </c>
    </row>
    <row r="17" spans="2:9" s="6" customFormat="1" ht="75" customHeight="1" x14ac:dyDescent="0.15">
      <c r="B17" s="81"/>
      <c r="C17" s="52"/>
      <c r="D17" s="3"/>
      <c r="E17" s="3"/>
      <c r="F17" s="3"/>
      <c r="G17" s="3"/>
      <c r="H17" s="3"/>
      <c r="I17" s="101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  <row r="22" spans="2:9" x14ac:dyDescent="0.15">
      <c r="C22" s="6"/>
    </row>
  </sheetData>
  <mergeCells count="3">
    <mergeCell ref="C18:I18"/>
    <mergeCell ref="C2:I2"/>
    <mergeCell ref="D4:H4"/>
  </mergeCells>
  <conditionalFormatting sqref="C18">
    <cfRule type="expression" dxfId="36" priority="2">
      <formula>AND(DAY(C18)&gt;=1,DAY(C18)&lt;=15)</formula>
    </cfRule>
  </conditionalFormatting>
  <conditionalFormatting sqref="C6:D6">
    <cfRule type="expression" dxfId="35" priority="5">
      <formula>DAY(C6)&gt;8</formula>
    </cfRule>
  </conditionalFormatting>
  <conditionalFormatting sqref="C8:E8">
    <cfRule type="expression" dxfId="34" priority="3">
      <formula>DAY(C8)&gt;8</formula>
    </cfRule>
  </conditionalFormatting>
  <conditionalFormatting sqref="C14:I14 C15:D15 F15:I15 C16:I16">
    <cfRule type="expression" dxfId="33" priority="6">
      <formula>AND(DAY(C14)&gt;=1,DAY(C14)&lt;=15)</formula>
    </cfRule>
  </conditionalFormatting>
  <conditionalFormatting sqref="E6:I6">
    <cfRule type="expression" dxfId="32" priority="7">
      <formula>DAY(E6)&gt;8</formula>
    </cfRule>
  </conditionalFormatting>
  <conditionalFormatting sqref="I17">
    <cfRule type="expression" dxfId="31" priority="1">
      <formula>AND(DAY(I17)&gt;=1,DAY(I17)&lt;=15)</formula>
    </cfRule>
  </conditionalFormatting>
  <hyperlinks>
    <hyperlink ref="H3" location="MARCH!A1" tooltip="Navigation link to the next month" display="MARCH" xr:uid="{00000000-0004-0000-0100-000000000000}"/>
    <hyperlink ref="G3" location="JANUARY!A1" tooltip="Navigation link to the previous month" display="JANUARY" xr:uid="{71D1C575-D984-224A-889F-51B370E9F67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15">
      <c r="B3" s="82"/>
      <c r="C3" s="33"/>
      <c r="D3" s="31"/>
      <c r="E3" s="31"/>
      <c r="F3" s="32"/>
      <c r="G3" s="51" t="s">
        <v>10</v>
      </c>
      <c r="H3" s="51" t="s">
        <v>11</v>
      </c>
      <c r="I3" s="100"/>
    </row>
    <row r="4" spans="2:9" ht="75" customHeight="1" x14ac:dyDescent="0.65">
      <c r="B4" s="82"/>
      <c r="C4" s="156">
        <f>CalendarYear</f>
        <v>2026</v>
      </c>
      <c r="D4" s="182" t="s">
        <v>12</v>
      </c>
      <c r="E4" s="182"/>
      <c r="F4" s="182"/>
      <c r="G4" s="182"/>
      <c r="H4" s="182"/>
      <c r="I4" s="157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83"/>
      <c r="C6" s="70">
        <f t="array" ref="C6:I6">DaysAndWeeks+DATE(CalendarYear,3,1)-WEEKDAY(DATE(CalendarYear,3,1),(WeekStart="M")+1)+1</f>
        <v>46082</v>
      </c>
      <c r="D6" s="38">
        <v>46083</v>
      </c>
      <c r="E6" s="36">
        <v>46084</v>
      </c>
      <c r="F6" s="36">
        <v>46085</v>
      </c>
      <c r="G6" s="36">
        <v>46086</v>
      </c>
      <c r="H6" s="36">
        <v>46087</v>
      </c>
      <c r="I6" s="75">
        <v>46088</v>
      </c>
    </row>
    <row r="7" spans="2:9" s="58" customFormat="1" ht="75" customHeight="1" x14ac:dyDescent="0.15">
      <c r="B7" s="90"/>
      <c r="C7" s="169" t="s">
        <v>5</v>
      </c>
      <c r="D7" s="60"/>
      <c r="E7" s="141"/>
      <c r="F7" s="149" t="s">
        <v>5</v>
      </c>
      <c r="G7" s="141"/>
      <c r="H7" s="57"/>
      <c r="I7" s="168" t="s">
        <v>5</v>
      </c>
    </row>
    <row r="8" spans="2:9" s="35" customFormat="1" ht="25" customHeight="1" x14ac:dyDescent="0.2">
      <c r="B8" s="83"/>
      <c r="C8" s="39">
        <f t="array" ref="C8:I8">DaysAndWeeks+DATE(CalendarYear,3,1)-WEEKDAY(DATE(CalendarYear,3,1),(WeekStart="M")+1)+8</f>
        <v>46089</v>
      </c>
      <c r="D8" s="36">
        <v>46090</v>
      </c>
      <c r="E8" s="36">
        <v>46091</v>
      </c>
      <c r="F8" s="36">
        <v>46092</v>
      </c>
      <c r="G8" s="39">
        <v>46093</v>
      </c>
      <c r="H8" s="36">
        <v>46094</v>
      </c>
      <c r="I8" s="75">
        <v>46095</v>
      </c>
    </row>
    <row r="9" spans="2:9" s="58" customFormat="1" ht="75" customHeight="1" x14ac:dyDescent="0.15">
      <c r="B9" s="90"/>
      <c r="C9" s="139"/>
      <c r="D9" s="57"/>
      <c r="E9" s="141"/>
      <c r="F9" s="149" t="s">
        <v>5</v>
      </c>
      <c r="G9" s="142"/>
      <c r="H9" s="57"/>
      <c r="I9" s="91"/>
    </row>
    <row r="10" spans="2:9" s="35" customFormat="1" ht="25" customHeight="1" x14ac:dyDescent="0.2">
      <c r="B10" s="83"/>
      <c r="C10" s="39">
        <f t="array" ref="C10:I10">DaysAndWeeks+DATE(CalendarYear,3,1)-WEEKDAY(DATE(CalendarYear,3,1),(WeekStart="M")+1)+15</f>
        <v>46096</v>
      </c>
      <c r="D10" s="36">
        <v>46097</v>
      </c>
      <c r="E10" s="36">
        <v>46098</v>
      </c>
      <c r="F10" s="36">
        <v>46099</v>
      </c>
      <c r="G10" s="36">
        <v>46100</v>
      </c>
      <c r="H10" s="36">
        <v>46101</v>
      </c>
      <c r="I10" s="75">
        <v>46102</v>
      </c>
    </row>
    <row r="11" spans="2:9" s="58" customFormat="1" ht="75" customHeight="1" x14ac:dyDescent="0.15">
      <c r="B11" s="90"/>
      <c r="C11" s="139">
        <v>0.625</v>
      </c>
      <c r="D11" s="57"/>
      <c r="E11" s="141"/>
      <c r="F11" s="149" t="s">
        <v>5</v>
      </c>
      <c r="G11" s="59"/>
      <c r="H11" s="57"/>
      <c r="I11" s="168" t="s">
        <v>5</v>
      </c>
    </row>
    <row r="12" spans="2:9" s="35" customFormat="1" ht="25" customHeight="1" x14ac:dyDescent="0.2">
      <c r="B12" s="83"/>
      <c r="C12" s="39">
        <f t="array" ref="C12:I12">DaysAndWeeks+DATE(CalendarYear,3,1)-WEEKDAY(DATE(CalendarYear,3,1),(WeekStart="M")+1)+22</f>
        <v>46103</v>
      </c>
      <c r="D12" s="36">
        <v>46104</v>
      </c>
      <c r="E12" s="36">
        <v>46105</v>
      </c>
      <c r="F12" s="36">
        <v>46106</v>
      </c>
      <c r="G12" s="36">
        <v>46107</v>
      </c>
      <c r="H12" s="40">
        <v>46108</v>
      </c>
      <c r="I12" s="96">
        <v>46109</v>
      </c>
    </row>
    <row r="13" spans="2:9" s="58" customFormat="1" ht="75" customHeight="1" x14ac:dyDescent="0.15">
      <c r="B13" s="90"/>
      <c r="C13" s="139"/>
      <c r="D13" s="57"/>
      <c r="E13" s="141"/>
      <c r="F13" s="149" t="s">
        <v>5</v>
      </c>
      <c r="G13" s="141"/>
      <c r="H13" s="57"/>
      <c r="I13" s="91"/>
    </row>
    <row r="14" spans="2:9" s="35" customFormat="1" ht="25" customHeight="1" x14ac:dyDescent="0.2">
      <c r="B14" s="83"/>
      <c r="C14" s="47">
        <f t="array" ref="C14:I14">DaysAndWeeks+DATE(CalendarYear,3,1)-WEEKDAY(DATE(CalendarYear,3,1),(WeekStart="M")+1)+29</f>
        <v>46110</v>
      </c>
      <c r="D14" s="36">
        <v>46111</v>
      </c>
      <c r="E14" s="36">
        <v>46112</v>
      </c>
      <c r="F14" s="36">
        <v>46113</v>
      </c>
      <c r="G14" s="47">
        <v>46114</v>
      </c>
      <c r="H14" s="45">
        <v>46115</v>
      </c>
      <c r="I14" s="77">
        <v>46116</v>
      </c>
    </row>
    <row r="15" spans="2:9" s="58" customFormat="1" ht="75" customHeight="1" x14ac:dyDescent="0.15">
      <c r="B15" s="90"/>
      <c r="C15" s="139">
        <v>0.625</v>
      </c>
      <c r="D15" s="57"/>
      <c r="E15" s="141"/>
      <c r="F15" s="149" t="s">
        <v>5</v>
      </c>
      <c r="G15" s="139"/>
      <c r="H15" s="62"/>
      <c r="I15" s="97"/>
    </row>
    <row r="16" spans="2:9" s="35" customFormat="1" ht="25" customHeight="1" x14ac:dyDescent="0.2">
      <c r="B16" s="83"/>
      <c r="C16" s="45">
        <f t="array" ref="C16:I16">DaysAndWeeks+DATE(CalendarYear,3,1)-WEEKDAY(DATE(CalendarYear,3,1),(WeekStart="M")+1)+36</f>
        <v>46117</v>
      </c>
      <c r="D16" s="38">
        <v>46118</v>
      </c>
      <c r="E16" s="38">
        <v>46119</v>
      </c>
      <c r="F16" s="38">
        <v>46120</v>
      </c>
      <c r="G16" s="38">
        <v>46121</v>
      </c>
      <c r="H16" s="38">
        <v>46122</v>
      </c>
      <c r="I16" s="77">
        <v>46123</v>
      </c>
    </row>
    <row r="17" spans="2:9" s="6" customFormat="1" ht="75" customHeight="1" x14ac:dyDescent="0.15">
      <c r="B17" s="81"/>
      <c r="C17" s="46"/>
      <c r="D17" s="44"/>
      <c r="E17" s="44"/>
      <c r="F17" s="44"/>
      <c r="G17" s="44"/>
      <c r="H17" s="44"/>
      <c r="I17" s="99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7">
    <cfRule type="expression" dxfId="30" priority="1">
      <formula>AND(DAY(C7)&gt;=1,DAY(C7)&lt;=15)</formula>
    </cfRule>
  </conditionalFormatting>
  <conditionalFormatting sqref="C18">
    <cfRule type="expression" dxfId="29" priority="2">
      <formula>AND(DAY(C18)&gt;=1,DAY(C18)&lt;=15)</formula>
    </cfRule>
  </conditionalFormatting>
  <conditionalFormatting sqref="C6:H6">
    <cfRule type="expression" dxfId="28" priority="4">
      <formula>DAY(C6)&gt;8</formula>
    </cfRule>
  </conditionalFormatting>
  <conditionalFormatting sqref="C14:I17">
    <cfRule type="expression" dxfId="27" priority="3">
      <formula>AND(DAY(C14)&gt;=1,DAY(C14)&lt;=15)</formula>
    </cfRule>
  </conditionalFormatting>
  <hyperlinks>
    <hyperlink ref="G3" location="FEBRUARY!A1" tooltip="Navigation link to the previous month" display="&lt;- FEBRUARY" xr:uid="{00000000-0004-0000-0200-000001000000}"/>
    <hyperlink ref="H3" location="APRIL!A1" tooltip="Navigation link to the next month" display="APRIL -&gt;" xr:uid="{00000000-0004-0000-02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15">
      <c r="B3" s="82"/>
      <c r="C3" s="20"/>
      <c r="D3" s="20"/>
      <c r="E3" s="48"/>
      <c r="F3" s="48"/>
      <c r="G3" s="20" t="s">
        <v>13</v>
      </c>
      <c r="H3" s="20" t="s">
        <v>14</v>
      </c>
      <c r="I3" s="103"/>
    </row>
    <row r="4" spans="2:9" ht="75" customHeight="1" x14ac:dyDescent="0.65">
      <c r="B4" s="82"/>
      <c r="C4" s="156">
        <f>CalendarYear</f>
        <v>2026</v>
      </c>
      <c r="D4" s="186" t="s">
        <v>15</v>
      </c>
      <c r="E4" s="186"/>
      <c r="F4" s="186"/>
      <c r="G4" s="186"/>
      <c r="H4" s="186"/>
      <c r="I4" s="157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83"/>
      <c r="C6" s="45">
        <f t="array" ref="C6:I6">DaysAndWeeks+DATE(CalendarYear,4,1)-WEEKDAY(DATE(CalendarYear,4,1),(WeekStart="M")+1)+1</f>
        <v>46110</v>
      </c>
      <c r="D6" s="38">
        <v>46111</v>
      </c>
      <c r="E6" s="38">
        <v>46112</v>
      </c>
      <c r="F6" s="38">
        <v>46113</v>
      </c>
      <c r="G6" s="38">
        <v>46114</v>
      </c>
      <c r="H6" s="36">
        <v>46115</v>
      </c>
      <c r="I6" s="75">
        <v>46116</v>
      </c>
    </row>
    <row r="7" spans="2:9" s="58" customFormat="1" ht="75" customHeight="1" x14ac:dyDescent="0.15">
      <c r="B7" s="90"/>
      <c r="C7" s="62"/>
      <c r="D7" s="63"/>
      <c r="E7" s="63"/>
      <c r="F7" s="170" t="s">
        <v>5</v>
      </c>
      <c r="G7" s="143"/>
      <c r="H7" s="57"/>
      <c r="I7" s="168" t="s">
        <v>5</v>
      </c>
    </row>
    <row r="8" spans="2:9" s="35" customFormat="1" ht="25" customHeight="1" x14ac:dyDescent="0.2">
      <c r="B8" s="83"/>
      <c r="C8" s="39">
        <f t="array" ref="C8:I8">DaysAndWeeks+DATE(CalendarYear,4,1)-WEEKDAY(DATE(CalendarYear,4,1),(WeekStart="M")+1)+8</f>
        <v>46117</v>
      </c>
      <c r="D8" s="36">
        <v>46118</v>
      </c>
      <c r="E8" s="36">
        <v>46119</v>
      </c>
      <c r="F8" s="36">
        <v>46120</v>
      </c>
      <c r="G8" s="36">
        <v>46121</v>
      </c>
      <c r="H8" s="36">
        <v>46122</v>
      </c>
      <c r="I8" s="75">
        <v>46123</v>
      </c>
    </row>
    <row r="9" spans="2:9" s="58" customFormat="1" ht="75" customHeight="1" x14ac:dyDescent="0.15">
      <c r="B9" s="90"/>
      <c r="C9" s="144"/>
      <c r="D9" s="57"/>
      <c r="E9" s="141"/>
      <c r="F9" s="149" t="s">
        <v>5</v>
      </c>
      <c r="G9" s="144"/>
      <c r="H9" s="57"/>
      <c r="I9" s="91"/>
    </row>
    <row r="10" spans="2:9" s="35" customFormat="1" ht="25" customHeight="1" x14ac:dyDescent="0.2">
      <c r="B10" s="83"/>
      <c r="C10" s="39">
        <f t="array" ref="C10:I10">DaysAndWeeks+DATE(CalendarYear,4,1)-WEEKDAY(DATE(CalendarYear,4,1),(WeekStart="M")+1)+15</f>
        <v>46124</v>
      </c>
      <c r="D10" s="36">
        <v>46125</v>
      </c>
      <c r="E10" s="36">
        <v>46126</v>
      </c>
      <c r="F10" s="36">
        <v>46127</v>
      </c>
      <c r="G10" s="36">
        <v>46128</v>
      </c>
      <c r="H10" s="36">
        <v>46129</v>
      </c>
      <c r="I10" s="75">
        <v>46130</v>
      </c>
    </row>
    <row r="11" spans="2:9" s="58" customFormat="1" ht="75" customHeight="1" x14ac:dyDescent="0.15">
      <c r="B11" s="90"/>
      <c r="C11" s="139">
        <v>0.625</v>
      </c>
      <c r="D11" s="57"/>
      <c r="E11" s="141"/>
      <c r="F11" s="149" t="s">
        <v>5</v>
      </c>
      <c r="G11" s="59"/>
      <c r="H11" s="57"/>
      <c r="I11" s="168" t="s">
        <v>5</v>
      </c>
    </row>
    <row r="12" spans="2:9" s="35" customFormat="1" ht="25" customHeight="1" x14ac:dyDescent="0.2">
      <c r="B12" s="83"/>
      <c r="C12" s="39">
        <f t="array" ref="C12:I12">DaysAndWeeks+DATE(CalendarYear,4,1)-WEEKDAY(DATE(CalendarYear,4,1),(WeekStart="M")+1)+22</f>
        <v>46131</v>
      </c>
      <c r="D12" s="36">
        <v>46132</v>
      </c>
      <c r="E12" s="36">
        <v>46133</v>
      </c>
      <c r="F12" s="36">
        <v>46134</v>
      </c>
      <c r="G12" s="36">
        <v>46135</v>
      </c>
      <c r="H12" s="36">
        <v>46136</v>
      </c>
      <c r="I12" s="75">
        <v>46137</v>
      </c>
    </row>
    <row r="13" spans="2:9" s="58" customFormat="1" ht="75" customHeight="1" x14ac:dyDescent="0.15">
      <c r="B13" s="90"/>
      <c r="C13" s="144"/>
      <c r="D13" s="57"/>
      <c r="E13" s="141"/>
      <c r="F13" s="149" t="s">
        <v>5</v>
      </c>
      <c r="G13" s="144"/>
      <c r="H13" s="57"/>
      <c r="I13" s="91"/>
    </row>
    <row r="14" spans="2:9" s="35" customFormat="1" ht="25" customHeight="1" x14ac:dyDescent="0.2">
      <c r="B14" s="83"/>
      <c r="C14" s="39">
        <f t="array" ref="C14:I14">DaysAndWeeks+DATE(CalendarYear,4,1)-WEEKDAY(DATE(CalendarYear,4,1),(WeekStart="M")+1)+29</f>
        <v>46138</v>
      </c>
      <c r="D14" s="36">
        <v>46139</v>
      </c>
      <c r="E14" s="36">
        <v>46140</v>
      </c>
      <c r="F14" s="36">
        <v>46141</v>
      </c>
      <c r="G14" s="36">
        <v>46142</v>
      </c>
      <c r="H14" s="36">
        <v>46143</v>
      </c>
      <c r="I14" s="75">
        <v>46144</v>
      </c>
    </row>
    <row r="15" spans="2:9" s="58" customFormat="1" ht="75" customHeight="1" x14ac:dyDescent="0.15">
      <c r="B15" s="90"/>
      <c r="C15" s="139">
        <v>0.625</v>
      </c>
      <c r="D15" s="57"/>
      <c r="E15" s="144"/>
      <c r="F15" s="149" t="s">
        <v>5</v>
      </c>
      <c r="G15" s="141"/>
      <c r="H15" s="57"/>
      <c r="I15" s="168" t="s">
        <v>5</v>
      </c>
    </row>
    <row r="16" spans="2:9" s="35" customFormat="1" ht="25" customHeight="1" x14ac:dyDescent="0.2">
      <c r="B16" s="83"/>
      <c r="C16" s="54">
        <f t="array" ref="C16:I16">DaysAndWeeks+DATE(CalendarYear,4,1)-WEEKDAY(DATE(CalendarYear,4,1),(WeekStart="M")+1)+36</f>
        <v>46145</v>
      </c>
      <c r="D16" s="55">
        <v>46146</v>
      </c>
      <c r="E16" s="55">
        <v>46147</v>
      </c>
      <c r="F16" s="55">
        <v>46148</v>
      </c>
      <c r="G16" s="55">
        <v>46149</v>
      </c>
      <c r="H16" s="55">
        <v>46150</v>
      </c>
      <c r="I16" s="102">
        <v>46151</v>
      </c>
    </row>
    <row r="17" spans="2:9" s="6" customFormat="1" ht="75" customHeight="1" x14ac:dyDescent="0.15">
      <c r="B17" s="81"/>
      <c r="C17" s="98"/>
      <c r="D17" s="44"/>
      <c r="E17" s="44"/>
      <c r="F17" s="44"/>
      <c r="G17" s="44"/>
      <c r="H17" s="44"/>
      <c r="I17" s="99"/>
    </row>
    <row r="18" spans="2:9" ht="125" customHeight="1" thickBot="1" x14ac:dyDescent="0.2">
      <c r="B18" s="82"/>
      <c r="C18" s="183" t="s">
        <v>6</v>
      </c>
      <c r="D18" s="184"/>
      <c r="E18" s="184"/>
      <c r="F18" s="184"/>
      <c r="G18" s="184"/>
      <c r="H18" s="184"/>
      <c r="I18" s="185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6" priority="1">
      <formula>AND(DAY(C18)&gt;=1,DAY(C18)&lt;=15)</formula>
    </cfRule>
  </conditionalFormatting>
  <conditionalFormatting sqref="C6:H6">
    <cfRule type="expression" dxfId="25" priority="3">
      <formula>DAY(C6)&gt;8</formula>
    </cfRule>
  </conditionalFormatting>
  <conditionalFormatting sqref="C14:I14 D15 F15:I15 C16:I17">
    <cfRule type="expression" dxfId="24" priority="2">
      <formula>AND(DAY(C14)&gt;=1,DAY(C14)&lt;=15)</formula>
    </cfRule>
  </conditionalFormatting>
  <hyperlinks>
    <hyperlink ref="G3" location="MARCH!A1" tooltip="Navigation link to the previous month" display="&lt;- MARCH" xr:uid="{00000000-0004-0000-0300-000001000000}"/>
    <hyperlink ref="H3" location="MAY!A1" tooltip="Navigation link to the next month" display="MAY -&gt;" xr:uid="{00000000-0004-0000-03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172743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3">
      <c r="B3" s="82"/>
      <c r="C3" s="64"/>
      <c r="D3" s="65"/>
      <c r="E3" s="65"/>
      <c r="F3" s="31"/>
      <c r="G3" s="20" t="s">
        <v>16</v>
      </c>
      <c r="H3" s="20" t="s">
        <v>17</v>
      </c>
      <c r="I3" s="86"/>
    </row>
    <row r="4" spans="2:9" ht="75" customHeight="1" x14ac:dyDescent="0.65">
      <c r="B4" s="82"/>
      <c r="C4" s="156">
        <f>CalendarYear</f>
        <v>2026</v>
      </c>
      <c r="D4" s="186" t="s">
        <v>18</v>
      </c>
      <c r="E4" s="186"/>
      <c r="F4" s="186"/>
      <c r="G4" s="186"/>
      <c r="H4" s="186"/>
      <c r="I4" s="157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5"/>
      <c r="C6" s="128">
        <f t="array" ref="C6:I6">DaysAndWeeks+DATE(CalendarYear,5,1)-WEEKDAY(DATE(CalendarYear,5,1),(WeekStart="M")+1)+1</f>
        <v>46138</v>
      </c>
      <c r="D6" s="120">
        <v>46139</v>
      </c>
      <c r="E6" s="126">
        <v>46140</v>
      </c>
      <c r="F6" s="126">
        <v>46141</v>
      </c>
      <c r="G6" s="126">
        <v>46142</v>
      </c>
      <c r="H6" s="126">
        <v>46143</v>
      </c>
      <c r="I6" s="127">
        <v>46144</v>
      </c>
    </row>
    <row r="7" spans="2:9" s="58" customFormat="1" ht="75" customHeight="1" x14ac:dyDescent="0.15">
      <c r="B7" s="90"/>
      <c r="C7" s="145">
        <v>0.625</v>
      </c>
      <c r="D7" s="12"/>
      <c r="E7" s="146"/>
      <c r="F7" s="149" t="s">
        <v>5</v>
      </c>
      <c r="G7" s="146"/>
      <c r="H7" s="57"/>
      <c r="I7" s="91"/>
    </row>
    <row r="8" spans="2:9" s="37" customFormat="1" ht="25" customHeight="1" x14ac:dyDescent="0.2">
      <c r="B8" s="85"/>
      <c r="C8" s="125">
        <f t="array" ref="C8:I8">DaysAndWeeks+DATE(CalendarYear,5,1)-WEEKDAY(DATE(CalendarYear,5,1),(WeekStart="M")+1)+8</f>
        <v>46145</v>
      </c>
      <c r="D8" s="120">
        <v>46146</v>
      </c>
      <c r="E8" s="120">
        <v>46147</v>
      </c>
      <c r="F8" s="120">
        <v>46148</v>
      </c>
      <c r="G8" s="120">
        <v>46149</v>
      </c>
      <c r="H8" s="120">
        <v>46150</v>
      </c>
      <c r="I8" s="121">
        <v>46151</v>
      </c>
    </row>
    <row r="9" spans="2:9" s="58" customFormat="1" ht="75" customHeight="1" x14ac:dyDescent="0.15">
      <c r="B9" s="90"/>
      <c r="C9" s="144">
        <v>0.625</v>
      </c>
      <c r="D9" s="57"/>
      <c r="E9" s="146"/>
      <c r="F9" s="149" t="s">
        <v>5</v>
      </c>
      <c r="G9" s="146"/>
      <c r="H9" s="57"/>
      <c r="I9" s="168" t="s">
        <v>5</v>
      </c>
    </row>
    <row r="10" spans="2:9" s="37" customFormat="1" ht="25" customHeight="1" x14ac:dyDescent="0.2">
      <c r="B10" s="85"/>
      <c r="C10" s="125">
        <f t="array" ref="C10:I10">DaysAndWeeks+DATE(CalendarYear,5,1)-WEEKDAY(DATE(CalendarYear,5,1),(WeekStart="M")+1)+15</f>
        <v>46152</v>
      </c>
      <c r="D10" s="120">
        <v>46153</v>
      </c>
      <c r="E10" s="120">
        <v>46154</v>
      </c>
      <c r="F10" s="128">
        <v>46155</v>
      </c>
      <c r="G10" s="120">
        <v>46156</v>
      </c>
      <c r="H10" s="120">
        <v>46157</v>
      </c>
      <c r="I10" s="121">
        <v>46158</v>
      </c>
    </row>
    <row r="11" spans="2:9" s="58" customFormat="1" ht="75" customHeight="1" x14ac:dyDescent="0.15">
      <c r="B11" s="90"/>
      <c r="C11" s="144"/>
      <c r="D11" s="57"/>
      <c r="E11" s="146"/>
      <c r="F11" s="171" t="s">
        <v>5</v>
      </c>
      <c r="G11" s="146"/>
      <c r="H11" s="57"/>
      <c r="I11" s="91"/>
    </row>
    <row r="12" spans="2:9" s="37" customFormat="1" ht="25" customHeight="1" x14ac:dyDescent="0.2">
      <c r="B12" s="85"/>
      <c r="C12" s="125">
        <f t="array" ref="C12:I12">DaysAndWeeks+DATE(CalendarYear,5,1)-WEEKDAY(DATE(CalendarYear,5,1),(WeekStart="M")+1)+22</f>
        <v>46159</v>
      </c>
      <c r="D12" s="120">
        <v>46160</v>
      </c>
      <c r="E12" s="120">
        <v>46161</v>
      </c>
      <c r="F12" s="120">
        <v>46162</v>
      </c>
      <c r="G12" s="120">
        <v>46163</v>
      </c>
      <c r="H12" s="120">
        <v>46164</v>
      </c>
      <c r="I12" s="121">
        <v>46165</v>
      </c>
    </row>
    <row r="13" spans="2:9" s="58" customFormat="1" ht="75" customHeight="1" x14ac:dyDescent="0.15">
      <c r="B13" s="90"/>
      <c r="C13" s="144">
        <v>0.625</v>
      </c>
      <c r="D13" s="57"/>
      <c r="E13" s="146"/>
      <c r="F13" s="149" t="s">
        <v>5</v>
      </c>
      <c r="G13" s="146"/>
      <c r="H13" s="57"/>
      <c r="I13" s="168" t="s">
        <v>5</v>
      </c>
    </row>
    <row r="14" spans="2:9" s="37" customFormat="1" ht="25" customHeight="1" x14ac:dyDescent="0.2">
      <c r="B14" s="85"/>
      <c r="C14" s="125">
        <f t="array" ref="C14:I14">DaysAndWeeks+DATE(CalendarYear,5,1)-WEEKDAY(DATE(CalendarYear,5,1),(WeekStart="M")+1)+29</f>
        <v>46166</v>
      </c>
      <c r="D14" s="120">
        <v>46167</v>
      </c>
      <c r="E14" s="120">
        <v>46168</v>
      </c>
      <c r="F14" s="120">
        <v>46169</v>
      </c>
      <c r="G14" s="38">
        <v>46170</v>
      </c>
      <c r="H14" s="38">
        <v>46171</v>
      </c>
      <c r="I14" s="77">
        <v>46172</v>
      </c>
    </row>
    <row r="15" spans="2:9" s="58" customFormat="1" ht="75" customHeight="1" x14ac:dyDescent="0.15">
      <c r="B15" s="90"/>
      <c r="C15" s="144"/>
      <c r="D15" s="149"/>
      <c r="E15" s="146"/>
      <c r="F15" s="149" t="s">
        <v>5</v>
      </c>
      <c r="G15" s="60"/>
      <c r="H15" s="60"/>
      <c r="I15" s="97"/>
    </row>
    <row r="16" spans="2:9" s="35" customFormat="1" ht="25" customHeight="1" x14ac:dyDescent="0.2">
      <c r="B16" s="83"/>
      <c r="C16" s="45">
        <f t="array" ref="C16:I16">DaysAndWeeks+DATE(CalendarYear,5,1)-WEEKDAY(DATE(CalendarYear,5,1),(WeekStart="M")+1)+36</f>
        <v>46173</v>
      </c>
      <c r="D16" s="38">
        <v>46174</v>
      </c>
      <c r="E16" s="38">
        <v>46175</v>
      </c>
      <c r="F16" s="38">
        <v>46176</v>
      </c>
      <c r="G16" s="38">
        <v>46177</v>
      </c>
      <c r="H16" s="38">
        <v>46178</v>
      </c>
      <c r="I16" s="77">
        <v>46179</v>
      </c>
    </row>
    <row r="17" spans="2:9" ht="75" customHeight="1" x14ac:dyDescent="0.15">
      <c r="B17" s="82"/>
      <c r="C17" s="50"/>
      <c r="D17" s="49"/>
      <c r="E17" s="49"/>
      <c r="F17" s="49"/>
      <c r="G17" s="49"/>
      <c r="H17" s="49"/>
      <c r="I17" s="104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23" priority="1">
      <formula>AND(DAY(C18)&gt;=1,DAY(C18)&lt;=15)</formula>
    </cfRule>
  </conditionalFormatting>
  <conditionalFormatting sqref="C6:H6">
    <cfRule type="expression" dxfId="22" priority="3">
      <formula>DAY(C6)&gt;8</formula>
    </cfRule>
  </conditionalFormatting>
  <conditionalFormatting sqref="C14:I17">
    <cfRule type="expression" dxfId="21" priority="2">
      <formula>AND(DAY(C14)&gt;=1,DAY(C14)&lt;=15)</formula>
    </cfRule>
  </conditionalFormatting>
  <hyperlinks>
    <hyperlink ref="G3" location="APRIL!A1" tooltip="Navigation link to the previous month" display="&lt;- APRIL" xr:uid="{00000000-0004-0000-0400-000001000000}"/>
    <hyperlink ref="H3" location="JUNE!A1" tooltip="Navigation link to the next month" display="JUNE -&gt;" xr:uid="{00000000-0004-0000-04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8FC6E2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3">
      <c r="B3" s="82"/>
      <c r="C3" s="64"/>
      <c r="D3" s="65"/>
      <c r="E3" s="65"/>
      <c r="F3" s="66"/>
      <c r="G3" s="20" t="s">
        <v>19</v>
      </c>
      <c r="H3" s="20" t="s">
        <v>20</v>
      </c>
      <c r="I3" s="86"/>
    </row>
    <row r="4" spans="2:9" ht="75" customHeight="1" x14ac:dyDescent="0.65">
      <c r="B4" s="82"/>
      <c r="C4" s="156">
        <f>CalendarYear</f>
        <v>2026</v>
      </c>
      <c r="D4" s="186" t="s">
        <v>21</v>
      </c>
      <c r="E4" s="186"/>
      <c r="F4" s="186"/>
      <c r="G4" s="186"/>
      <c r="H4" s="186"/>
      <c r="I4" s="157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5" customFormat="1" ht="25" customHeight="1" x14ac:dyDescent="0.2">
      <c r="B6" s="83"/>
      <c r="C6" s="45">
        <f t="array" ref="C6:I6">DaysAndWeeks+DATE(CalendarYear,6,1)-WEEKDAY(DATE(CalendarYear,6,1),(WeekStart="M")+1)+1</f>
        <v>46173</v>
      </c>
      <c r="D6" s="38">
        <v>46174</v>
      </c>
      <c r="E6" s="38">
        <v>46175</v>
      </c>
      <c r="F6" s="36">
        <v>46176</v>
      </c>
      <c r="G6" s="36">
        <v>46177</v>
      </c>
      <c r="H6" s="36">
        <v>46178</v>
      </c>
      <c r="I6" s="75">
        <v>46179</v>
      </c>
    </row>
    <row r="7" spans="2:9" s="73" customFormat="1" ht="75" customHeight="1" x14ac:dyDescent="0.15">
      <c r="B7" s="84"/>
      <c r="C7" s="74"/>
      <c r="D7" s="72"/>
      <c r="E7" s="148"/>
      <c r="F7" s="56"/>
      <c r="G7" s="147"/>
      <c r="H7" s="67"/>
      <c r="I7" s="76"/>
    </row>
    <row r="8" spans="2:9" s="37" customFormat="1" ht="25" customHeight="1" x14ac:dyDescent="0.2">
      <c r="B8" s="85"/>
      <c r="C8" s="39">
        <f t="array" ref="C8:I8">DaysAndWeeks+DATE(CalendarYear,6,1)-WEEKDAY(DATE(CalendarYear,6,1),(WeekStart="M")+1)+8</f>
        <v>46180</v>
      </c>
      <c r="D8" s="36">
        <v>46181</v>
      </c>
      <c r="E8" s="36">
        <v>46182</v>
      </c>
      <c r="F8" s="36">
        <v>46183</v>
      </c>
      <c r="G8" s="36">
        <v>46184</v>
      </c>
      <c r="H8" s="36">
        <v>46185</v>
      </c>
      <c r="I8" s="75">
        <v>46186</v>
      </c>
    </row>
    <row r="9" spans="2:9" s="73" customFormat="1" ht="75" customHeight="1" x14ac:dyDescent="0.15">
      <c r="B9" s="84"/>
      <c r="C9" s="151">
        <v>0.625</v>
      </c>
      <c r="D9" s="150"/>
      <c r="E9" s="147"/>
      <c r="F9" s="150" t="s">
        <v>5</v>
      </c>
      <c r="G9" s="147"/>
      <c r="H9" s="67"/>
      <c r="I9" s="172" t="s">
        <v>5</v>
      </c>
    </row>
    <row r="10" spans="2:9" s="37" customFormat="1" ht="25" customHeight="1" x14ac:dyDescent="0.2">
      <c r="B10" s="85"/>
      <c r="C10" s="39">
        <f t="array" ref="C10:I10">DaysAndWeeks+DATE(CalendarYear,6,1)-WEEKDAY(DATE(CalendarYear,6,1),(WeekStart="M")+1)+15</f>
        <v>46187</v>
      </c>
      <c r="D10" s="36">
        <v>46188</v>
      </c>
      <c r="E10" s="36">
        <v>46189</v>
      </c>
      <c r="F10" s="36">
        <v>46190</v>
      </c>
      <c r="G10" s="36">
        <v>46191</v>
      </c>
      <c r="H10" s="36">
        <v>46192</v>
      </c>
      <c r="I10" s="75">
        <v>46193</v>
      </c>
    </row>
    <row r="11" spans="2:9" s="73" customFormat="1" ht="75" customHeight="1" x14ac:dyDescent="0.15">
      <c r="B11" s="84"/>
      <c r="C11" s="151"/>
      <c r="D11" s="150"/>
      <c r="E11" s="147"/>
      <c r="F11" s="150" t="s">
        <v>5</v>
      </c>
      <c r="G11" s="147"/>
      <c r="H11" s="67"/>
      <c r="I11" s="76"/>
    </row>
    <row r="12" spans="2:9" s="37" customFormat="1" ht="25" customHeight="1" x14ac:dyDescent="0.2">
      <c r="B12" s="85"/>
      <c r="C12" s="39">
        <f t="array" ref="C12:I12">DaysAndWeeks+DATE(CalendarYear,6,1)-WEEKDAY(DATE(CalendarYear,6,1),(WeekStart="M")+1)+22</f>
        <v>46194</v>
      </c>
      <c r="D12" s="36">
        <v>46195</v>
      </c>
      <c r="E12" s="36">
        <v>46196</v>
      </c>
      <c r="F12" s="36">
        <v>46197</v>
      </c>
      <c r="G12" s="36">
        <v>46198</v>
      </c>
      <c r="H12" s="36">
        <v>46199</v>
      </c>
      <c r="I12" s="75">
        <v>46200</v>
      </c>
    </row>
    <row r="13" spans="2:9" s="73" customFormat="1" ht="75" customHeight="1" x14ac:dyDescent="0.15">
      <c r="B13" s="84"/>
      <c r="C13" s="151">
        <v>0.625</v>
      </c>
      <c r="D13" s="150"/>
      <c r="E13" s="147"/>
      <c r="F13" s="150" t="s">
        <v>5</v>
      </c>
      <c r="G13" s="147"/>
      <c r="H13" s="67"/>
      <c r="I13" s="172" t="s">
        <v>5</v>
      </c>
    </row>
    <row r="14" spans="2:9" s="37" customFormat="1" ht="25" customHeight="1" x14ac:dyDescent="0.2">
      <c r="B14" s="85"/>
      <c r="C14" s="39">
        <f t="array" ref="C14:I14">DaysAndWeeks+DATE(CalendarYear,6,1)-WEEKDAY(DATE(CalendarYear,6,1),(WeekStart="M")+1)+29</f>
        <v>46201</v>
      </c>
      <c r="D14" s="36">
        <v>46202</v>
      </c>
      <c r="E14" s="36">
        <v>46203</v>
      </c>
      <c r="F14" s="36">
        <v>46204</v>
      </c>
      <c r="G14" s="36">
        <v>46205</v>
      </c>
      <c r="H14" s="38">
        <v>46206</v>
      </c>
      <c r="I14" s="77">
        <v>46207</v>
      </c>
    </row>
    <row r="15" spans="2:9" s="73" customFormat="1" ht="75" customHeight="1" x14ac:dyDescent="0.15">
      <c r="B15" s="84"/>
      <c r="C15" s="151"/>
      <c r="D15" s="150"/>
      <c r="E15" s="147"/>
      <c r="F15" s="150" t="s">
        <v>5</v>
      </c>
      <c r="G15" s="147"/>
      <c r="H15" s="72"/>
      <c r="I15" s="78"/>
    </row>
    <row r="16" spans="2:9" s="35" customFormat="1" ht="25" customHeight="1" x14ac:dyDescent="0.2">
      <c r="B16" s="83"/>
      <c r="C16" s="45">
        <f t="array" ref="C16:I16">DaysAndWeeks+DATE(CalendarYear,6,1)-WEEKDAY(DATE(CalendarYear,6,1),(WeekStart="M")+1)+36</f>
        <v>46208</v>
      </c>
      <c r="D16" s="38">
        <v>46209</v>
      </c>
      <c r="E16" s="38">
        <v>46210</v>
      </c>
      <c r="F16" s="38">
        <v>46211</v>
      </c>
      <c r="G16" s="38">
        <v>46212</v>
      </c>
      <c r="H16" s="38">
        <v>46213</v>
      </c>
      <c r="I16" s="77">
        <v>46214</v>
      </c>
    </row>
    <row r="17" spans="2:9" s="35" customFormat="1" ht="75" customHeight="1" x14ac:dyDescent="0.2">
      <c r="B17" s="83"/>
      <c r="C17" s="79"/>
      <c r="D17" s="69"/>
      <c r="E17" s="69"/>
      <c r="F17" s="69"/>
      <c r="G17" s="69"/>
      <c r="H17" s="69"/>
      <c r="I17" s="80"/>
    </row>
    <row r="18" spans="2:9" ht="125" customHeight="1" thickBot="1" x14ac:dyDescent="0.2">
      <c r="B18" s="82"/>
      <c r="C18" s="183" t="s">
        <v>6</v>
      </c>
      <c r="D18" s="184"/>
      <c r="E18" s="184"/>
      <c r="F18" s="184"/>
      <c r="G18" s="184"/>
      <c r="H18" s="184"/>
      <c r="I18" s="185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20" priority="1">
      <formula>AND(DAY(C18)&gt;=1,DAY(C18)&lt;=15)</formula>
    </cfRule>
  </conditionalFormatting>
  <conditionalFormatting sqref="C6:H6">
    <cfRule type="expression" dxfId="19" priority="3">
      <formula>DAY(C6)&gt;8</formula>
    </cfRule>
  </conditionalFormatting>
  <conditionalFormatting sqref="C14:I17">
    <cfRule type="expression" dxfId="18" priority="2">
      <formula>AND(DAY(C14)&gt;=1,DAY(C14)&lt;=15)</formula>
    </cfRule>
  </conditionalFormatting>
  <hyperlinks>
    <hyperlink ref="H3" location="JULY!A1" tooltip="Navigation link to the next month" display="JULY -&gt;" xr:uid="{00000000-0004-0000-0500-000000000000}"/>
    <hyperlink ref="G3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CFAA49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3">
      <c r="B3" s="82"/>
      <c r="C3" s="64"/>
      <c r="D3" s="65"/>
      <c r="E3" s="65"/>
      <c r="F3" s="66"/>
      <c r="G3" s="20" t="s">
        <v>22</v>
      </c>
      <c r="H3" s="20" t="s">
        <v>23</v>
      </c>
      <c r="I3" s="86"/>
    </row>
    <row r="4" spans="2:9" ht="75" customHeight="1" x14ac:dyDescent="0.65">
      <c r="B4" s="82"/>
      <c r="C4" s="156">
        <f>CalendarYear</f>
        <v>2026</v>
      </c>
      <c r="D4" s="182" t="s">
        <v>24</v>
      </c>
      <c r="E4" s="182"/>
      <c r="F4" s="182"/>
      <c r="G4" s="182"/>
      <c r="H4" s="182"/>
      <c r="I4" s="157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5"/>
      <c r="C6" s="45">
        <f t="array" ref="C6:I6">DaysAndWeeks+DATE(CalendarYear,7,1)-WEEKDAY(DATE(CalendarYear,7,1),(WeekStart="M")+1)+1</f>
        <v>46201</v>
      </c>
      <c r="D6" s="38">
        <v>46202</v>
      </c>
      <c r="E6" s="38">
        <v>46203</v>
      </c>
      <c r="F6" s="70">
        <v>46204</v>
      </c>
      <c r="G6" s="38">
        <v>46205</v>
      </c>
      <c r="H6" s="36">
        <v>46206</v>
      </c>
      <c r="I6" s="75">
        <v>46207</v>
      </c>
    </row>
    <row r="7" spans="2:9" s="58" customFormat="1" ht="75" customHeight="1" x14ac:dyDescent="0.15">
      <c r="B7" s="90"/>
      <c r="C7" s="62"/>
      <c r="D7" s="60"/>
      <c r="E7" s="60"/>
      <c r="F7" s="173" t="s">
        <v>5</v>
      </c>
      <c r="G7" s="152"/>
      <c r="H7" s="57"/>
      <c r="I7" s="91"/>
    </row>
    <row r="8" spans="2:9" s="37" customFormat="1" ht="25" customHeight="1" x14ac:dyDescent="0.2">
      <c r="B8" s="85"/>
      <c r="C8" s="39">
        <f t="array" ref="C8:I8">DaysAndWeeks+DATE(CalendarYear,7,1)-WEEKDAY(DATE(CalendarYear,7,1),(WeekStart="M")+1)+8</f>
        <v>46208</v>
      </c>
      <c r="D8" s="36">
        <v>46209</v>
      </c>
      <c r="E8" s="36">
        <v>46210</v>
      </c>
      <c r="F8" s="36">
        <v>46211</v>
      </c>
      <c r="G8" s="36">
        <v>46212</v>
      </c>
      <c r="H8" s="36">
        <v>46213</v>
      </c>
      <c r="I8" s="75">
        <v>46214</v>
      </c>
    </row>
    <row r="9" spans="2:9" s="58" customFormat="1" ht="75" customHeight="1" x14ac:dyDescent="0.15">
      <c r="B9" s="90"/>
      <c r="C9" s="144">
        <v>0.625</v>
      </c>
      <c r="D9" s="149"/>
      <c r="E9" s="146"/>
      <c r="F9" s="149" t="s">
        <v>5</v>
      </c>
      <c r="G9" s="146"/>
      <c r="H9" s="57"/>
      <c r="I9" s="168" t="s">
        <v>5</v>
      </c>
    </row>
    <row r="10" spans="2:9" s="37" customFormat="1" ht="25" customHeight="1" x14ac:dyDescent="0.2">
      <c r="B10" s="85"/>
      <c r="C10" s="39">
        <f t="array" ref="C10:I10">DaysAndWeeks+DATE(CalendarYear,7,1)-WEEKDAY(DATE(CalendarYear,7,1),(WeekStart="M")+1)+15</f>
        <v>46215</v>
      </c>
      <c r="D10" s="36">
        <v>46216</v>
      </c>
      <c r="E10" s="36">
        <v>46217</v>
      </c>
      <c r="F10" s="36">
        <v>46218</v>
      </c>
      <c r="G10" s="36">
        <v>46219</v>
      </c>
      <c r="H10" s="36">
        <v>46220</v>
      </c>
      <c r="I10" s="75">
        <v>46221</v>
      </c>
    </row>
    <row r="11" spans="2:9" s="58" customFormat="1" ht="75" customHeight="1" x14ac:dyDescent="0.15">
      <c r="B11" s="90"/>
      <c r="C11" s="144"/>
      <c r="D11" s="149"/>
      <c r="E11" s="146"/>
      <c r="F11" s="149" t="s">
        <v>5</v>
      </c>
      <c r="G11" s="146"/>
      <c r="H11" s="57"/>
      <c r="I11" s="91"/>
    </row>
    <row r="12" spans="2:9" s="37" customFormat="1" ht="25" customHeight="1" x14ac:dyDescent="0.2">
      <c r="B12" s="85"/>
      <c r="C12" s="39">
        <f t="array" ref="C12:I12">DaysAndWeeks+DATE(CalendarYear,7,1)-WEEKDAY(DATE(CalendarYear,7,1),(WeekStart="M")+1)+22</f>
        <v>46222</v>
      </c>
      <c r="D12" s="36">
        <v>46223</v>
      </c>
      <c r="E12" s="36">
        <v>46224</v>
      </c>
      <c r="F12" s="36">
        <v>46225</v>
      </c>
      <c r="G12" s="36">
        <v>46226</v>
      </c>
      <c r="H12" s="36">
        <v>46227</v>
      </c>
      <c r="I12" s="75">
        <v>46228</v>
      </c>
    </row>
    <row r="13" spans="2:9" s="58" customFormat="1" ht="75" customHeight="1" x14ac:dyDescent="0.15">
      <c r="B13" s="90"/>
      <c r="C13" s="144">
        <v>0.625</v>
      </c>
      <c r="D13" s="149"/>
      <c r="E13" s="146"/>
      <c r="F13" s="149" t="s">
        <v>5</v>
      </c>
      <c r="G13" s="146"/>
      <c r="H13" s="57"/>
      <c r="I13" s="168" t="s">
        <v>5</v>
      </c>
    </row>
    <row r="14" spans="2:9" s="35" customFormat="1" ht="25" customHeight="1" x14ac:dyDescent="0.2">
      <c r="B14" s="83"/>
      <c r="C14" s="39">
        <f t="array" ref="C14:I14">DaysAndWeeks+DATE(CalendarYear,7,1)-WEEKDAY(DATE(CalendarYear,7,1),(WeekStart="M")+1)+29</f>
        <v>46229</v>
      </c>
      <c r="D14" s="36">
        <v>46230</v>
      </c>
      <c r="E14" s="36">
        <v>46231</v>
      </c>
      <c r="F14" s="36">
        <v>46232</v>
      </c>
      <c r="G14" s="36">
        <v>46233</v>
      </c>
      <c r="H14" s="36">
        <v>46234</v>
      </c>
      <c r="I14" s="75">
        <v>46235</v>
      </c>
    </row>
    <row r="15" spans="2:9" s="58" customFormat="1" ht="75" customHeight="1" x14ac:dyDescent="0.15">
      <c r="B15" s="90"/>
      <c r="C15" s="144"/>
      <c r="D15" s="149"/>
      <c r="E15" s="146"/>
      <c r="F15" s="149" t="s">
        <v>5</v>
      </c>
      <c r="G15" s="146"/>
      <c r="H15" s="57"/>
      <c r="I15" s="106"/>
    </row>
    <row r="16" spans="2:9" s="37" customFormat="1" ht="25" customHeight="1" x14ac:dyDescent="0.2">
      <c r="B16" s="85"/>
      <c r="C16" s="39">
        <f t="array" ref="C16:I16">DaysAndWeeks+DATE(CalendarYear,7,1)-WEEKDAY(DATE(CalendarYear,7,1),(WeekStart="M")+1)+36</f>
        <v>46236</v>
      </c>
      <c r="D16" s="120">
        <v>46237</v>
      </c>
      <c r="E16" s="38">
        <v>46238</v>
      </c>
      <c r="F16" s="38">
        <v>46239</v>
      </c>
      <c r="G16" s="38">
        <v>46240</v>
      </c>
      <c r="H16" s="38">
        <v>46241</v>
      </c>
      <c r="I16" s="77">
        <v>46242</v>
      </c>
    </row>
    <row r="17" spans="2:9" s="58" customFormat="1" ht="75" customHeight="1" x14ac:dyDescent="0.15">
      <c r="B17" s="90"/>
      <c r="C17" s="144">
        <v>0.625</v>
      </c>
      <c r="D17" s="57"/>
      <c r="E17" s="60"/>
      <c r="F17" s="60"/>
      <c r="G17" s="60"/>
      <c r="H17" s="60"/>
      <c r="I17" s="97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7" priority="1">
      <formula>AND(DAY(C18)&gt;=1,DAY(C18)&lt;=15)</formula>
    </cfRule>
  </conditionalFormatting>
  <conditionalFormatting sqref="C6:H6">
    <cfRule type="expression" dxfId="16" priority="3">
      <formula>DAY(C6)&gt;8</formula>
    </cfRule>
  </conditionalFormatting>
  <conditionalFormatting sqref="C14:I17">
    <cfRule type="expression" dxfId="15" priority="2">
      <formula>AND(DAY(C14)&gt;=1,DAY(C14)&lt;=15)</formula>
    </cfRule>
  </conditionalFormatting>
  <hyperlinks>
    <hyperlink ref="H3" location="AUGUST!A1" tooltip="Navigation link to the next month" display="JULY -&gt;" xr:uid="{00000000-0004-0000-0600-000000000000}"/>
    <hyperlink ref="G3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6E8390"/>
    <pageSetUpPr fitToPage="1"/>
  </sheetPr>
  <dimension ref="B1:I21"/>
  <sheetViews>
    <sheetView showGridLines="0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7" x14ac:dyDescent="0.15"/>
  <cols>
    <col min="1" max="2" width="2.625" style="35" customWidth="1"/>
    <col min="3" max="9" width="24.375" style="35" customWidth="1"/>
    <col min="10" max="16384" width="8.625" style="35"/>
  </cols>
  <sheetData>
    <row r="1" spans="2:9" ht="15" customHeight="1" thickBot="1" x14ac:dyDescent="0.2"/>
    <row r="2" spans="2:9" ht="75" customHeight="1" thickTop="1" x14ac:dyDescent="0.15">
      <c r="B2" s="83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2">
      <c r="B3" s="83"/>
      <c r="C3" s="107"/>
      <c r="D3" s="108"/>
      <c r="E3" s="108"/>
      <c r="F3" s="109"/>
      <c r="G3" s="51" t="s">
        <v>25</v>
      </c>
      <c r="H3" s="51" t="s">
        <v>26</v>
      </c>
      <c r="I3" s="115"/>
    </row>
    <row r="4" spans="2:9" ht="75" customHeight="1" x14ac:dyDescent="0.65">
      <c r="B4" s="83"/>
      <c r="C4" s="156">
        <f>CalendarYear</f>
        <v>2026</v>
      </c>
      <c r="D4" s="182" t="s">
        <v>27</v>
      </c>
      <c r="E4" s="182"/>
      <c r="F4" s="182"/>
      <c r="G4" s="182"/>
      <c r="H4" s="182"/>
      <c r="I4" s="157"/>
    </row>
    <row r="5" spans="2:9" ht="35" customHeight="1" x14ac:dyDescent="0.15">
      <c r="B5" s="83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110" customFormat="1" ht="25" customHeight="1" x14ac:dyDescent="0.2">
      <c r="B6" s="113"/>
      <c r="C6" s="112">
        <f t="array" ref="C6:I6">DaysAndWeeks+DATE(CalendarYear,8,1)-WEEKDAY(DATE(CalendarYear,8,1),(WeekStart="M")+1)+1</f>
        <v>46229</v>
      </c>
      <c r="D6" s="112">
        <v>46230</v>
      </c>
      <c r="E6" s="68">
        <v>46231</v>
      </c>
      <c r="F6" s="68">
        <v>46232</v>
      </c>
      <c r="G6" s="68">
        <v>46233</v>
      </c>
      <c r="H6" s="68">
        <v>46234</v>
      </c>
      <c r="I6" s="114">
        <v>46235</v>
      </c>
    </row>
    <row r="7" spans="2:9" s="73" customFormat="1" ht="75" customHeight="1" x14ac:dyDescent="0.15">
      <c r="B7" s="84"/>
      <c r="C7" s="153">
        <v>0.625</v>
      </c>
      <c r="D7" s="153"/>
      <c r="E7" s="147"/>
      <c r="F7" s="150" t="s">
        <v>5</v>
      </c>
      <c r="G7" s="147"/>
      <c r="H7" s="67"/>
      <c r="I7" s="172" t="s">
        <v>5</v>
      </c>
    </row>
    <row r="8" spans="2:9" ht="25" customHeight="1" x14ac:dyDescent="0.2">
      <c r="B8" s="83"/>
      <c r="C8" s="39">
        <f t="array" ref="C8:I8">DaysAndWeeks+DATE(CalendarYear,8,1)-WEEKDAY(DATE(CalendarYear,8,1),(WeekStart="M")+1)+8</f>
        <v>46236</v>
      </c>
      <c r="D8" s="120">
        <v>46237</v>
      </c>
      <c r="E8" s="36">
        <v>46238</v>
      </c>
      <c r="F8" s="36">
        <v>46239</v>
      </c>
      <c r="G8" s="36">
        <v>46240</v>
      </c>
      <c r="H8" s="36">
        <v>46241</v>
      </c>
      <c r="I8" s="75">
        <v>46242</v>
      </c>
    </row>
    <row r="9" spans="2:9" s="73" customFormat="1" ht="75" customHeight="1" x14ac:dyDescent="0.15">
      <c r="B9" s="84"/>
      <c r="C9" s="151"/>
      <c r="D9" s="150"/>
      <c r="E9" s="147"/>
      <c r="F9" s="150" t="s">
        <v>5</v>
      </c>
      <c r="G9" s="147"/>
      <c r="H9" s="67"/>
      <c r="I9" s="76"/>
    </row>
    <row r="10" spans="2:9" ht="25" customHeight="1" x14ac:dyDescent="0.2">
      <c r="B10" s="83"/>
      <c r="C10" s="39">
        <f t="array" ref="C10:I10">DaysAndWeeks+DATE(CalendarYear,8,1)-WEEKDAY(DATE(CalendarYear,8,1),(WeekStart="M")+1)+15</f>
        <v>46243</v>
      </c>
      <c r="D10" s="120">
        <v>46244</v>
      </c>
      <c r="E10" s="36">
        <v>46245</v>
      </c>
      <c r="F10" s="36">
        <v>46246</v>
      </c>
      <c r="G10" s="36">
        <v>46247</v>
      </c>
      <c r="H10" s="36">
        <v>46248</v>
      </c>
      <c r="I10" s="75">
        <v>46249</v>
      </c>
    </row>
    <row r="11" spans="2:9" s="73" customFormat="1" ht="75" customHeight="1" x14ac:dyDescent="0.15">
      <c r="B11" s="84"/>
      <c r="C11" s="151">
        <v>0.625</v>
      </c>
      <c r="D11" s="150"/>
      <c r="E11" s="147"/>
      <c r="F11" s="150" t="s">
        <v>5</v>
      </c>
      <c r="G11" s="147"/>
      <c r="H11" s="67"/>
      <c r="I11" s="172" t="s">
        <v>5</v>
      </c>
    </row>
    <row r="12" spans="2:9" ht="25" customHeight="1" x14ac:dyDescent="0.2">
      <c r="B12" s="83"/>
      <c r="C12" s="39">
        <f t="array" ref="C12:I12">DaysAndWeeks+DATE(CalendarYear,8,1)-WEEKDAY(DATE(CalendarYear,8,1),(WeekStart="M")+1)+22</f>
        <v>46250</v>
      </c>
      <c r="D12" s="120">
        <v>46251</v>
      </c>
      <c r="E12" s="36">
        <v>46252</v>
      </c>
      <c r="F12" s="36">
        <v>46253</v>
      </c>
      <c r="G12" s="36">
        <v>46254</v>
      </c>
      <c r="H12" s="36">
        <v>46255</v>
      </c>
      <c r="I12" s="75">
        <v>46256</v>
      </c>
    </row>
    <row r="13" spans="2:9" s="73" customFormat="1" ht="75" customHeight="1" x14ac:dyDescent="0.15">
      <c r="B13" s="84"/>
      <c r="C13" s="151"/>
      <c r="D13" s="150"/>
      <c r="E13" s="147"/>
      <c r="F13" s="150" t="s">
        <v>5</v>
      </c>
      <c r="G13" s="147"/>
      <c r="H13" s="67"/>
      <c r="I13" s="76"/>
    </row>
    <row r="14" spans="2:9" ht="25" customHeight="1" x14ac:dyDescent="0.2">
      <c r="B14" s="83"/>
      <c r="C14" s="39">
        <f t="array" ref="C14:I14">DaysAndWeeks+DATE(CalendarYear,8,1)-WEEKDAY(DATE(CalendarYear,8,1),(WeekStart="M")+1)+29</f>
        <v>46257</v>
      </c>
      <c r="D14" s="36">
        <v>46258</v>
      </c>
      <c r="E14" s="36">
        <v>46259</v>
      </c>
      <c r="F14" s="36">
        <v>46260</v>
      </c>
      <c r="G14" s="120">
        <v>46261</v>
      </c>
      <c r="H14" s="38">
        <v>46262</v>
      </c>
      <c r="I14" s="77">
        <v>46263</v>
      </c>
    </row>
    <row r="15" spans="2:9" s="73" customFormat="1" ht="75" customHeight="1" x14ac:dyDescent="0.15">
      <c r="B15" s="84"/>
      <c r="C15" s="151">
        <v>0.625</v>
      </c>
      <c r="D15" s="150"/>
      <c r="E15" s="147"/>
      <c r="F15" s="150" t="s">
        <v>5</v>
      </c>
      <c r="G15" s="67"/>
      <c r="H15" s="72"/>
      <c r="I15" s="78"/>
    </row>
    <row r="16" spans="2:9" ht="25" customHeight="1" x14ac:dyDescent="0.2">
      <c r="B16" s="83"/>
      <c r="C16" s="45">
        <f t="array" ref="C16:I16">DaysAndWeeks+DATE(CalendarYear,8,1)-WEEKDAY(DATE(CalendarYear,8,1),(WeekStart="M")+1)+36</f>
        <v>46264</v>
      </c>
      <c r="D16" s="38">
        <v>46265</v>
      </c>
      <c r="E16" s="38">
        <v>46266</v>
      </c>
      <c r="F16" s="38">
        <v>46267</v>
      </c>
      <c r="G16" s="38">
        <v>46268</v>
      </c>
      <c r="H16" s="38">
        <v>46269</v>
      </c>
      <c r="I16" s="77">
        <v>46270</v>
      </c>
    </row>
    <row r="17" spans="2:9" s="73" customFormat="1" ht="75" customHeight="1" x14ac:dyDescent="0.15">
      <c r="B17" s="84"/>
      <c r="C17" s="74"/>
      <c r="D17" s="72"/>
      <c r="E17" s="72"/>
      <c r="F17" s="72"/>
      <c r="G17" s="72"/>
      <c r="H17" s="72"/>
      <c r="I17" s="78"/>
    </row>
    <row r="18" spans="2:9" s="1" customFormat="1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s="1" customFormat="1" ht="15" thickTop="1" x14ac:dyDescent="0.15">
      <c r="C19" s="6"/>
      <c r="D19" s="6"/>
      <c r="E19" s="6"/>
      <c r="F19" s="6"/>
      <c r="G19" s="6"/>
      <c r="H19" s="6"/>
      <c r="I19" s="6"/>
    </row>
    <row r="20" spans="2:9" s="1" customFormat="1" ht="14" x14ac:dyDescent="0.15">
      <c r="C20" s="6"/>
      <c r="D20" s="6"/>
      <c r="E20" s="6"/>
      <c r="F20" s="6"/>
      <c r="G20" s="6"/>
      <c r="H20" s="6"/>
      <c r="I20" s="6"/>
    </row>
    <row r="21" spans="2:9" s="1" customFormat="1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2:I2"/>
    <mergeCell ref="C18:I18"/>
    <mergeCell ref="D4:H4"/>
  </mergeCells>
  <conditionalFormatting sqref="C18">
    <cfRule type="expression" dxfId="14" priority="1">
      <formula>AND(DAY(C18)&gt;=1,DAY(C18)&lt;=15)</formula>
    </cfRule>
  </conditionalFormatting>
  <conditionalFormatting sqref="C6:H6">
    <cfRule type="expression" dxfId="13" priority="3">
      <formula>DAY(C6)&gt;8</formula>
    </cfRule>
  </conditionalFormatting>
  <conditionalFormatting sqref="C14:I17">
    <cfRule type="expression" dxfId="12" priority="2">
      <formula>AND(DAY(C14)&gt;=1,DAY(C14)&lt;=15)</formula>
    </cfRule>
  </conditionalFormatting>
  <hyperlinks>
    <hyperlink ref="H3" location="SEPTEMBER!A1" tooltip="Navigation link to the next month" display="JULY -&gt;" xr:uid="{00000000-0004-0000-0700-000000000000}"/>
    <hyperlink ref="G3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rgb="FF172743"/>
    <pageSetUpPr fitToPage="1"/>
  </sheetPr>
  <dimension ref="B1:I21"/>
  <sheetViews>
    <sheetView showGridLines="0" zoomScale="85" zoomScaleNormal="100" workbookViewId="0">
      <pane ySplit="5" topLeftCell="A6" activePane="bottomLeft" state="frozen"/>
      <selection pane="bottomLeft" activeCell="C2" sqref="C2:I2"/>
    </sheetView>
  </sheetViews>
  <sheetFormatPr baseColWidth="10" defaultColWidth="8.625" defaultRowHeight="14" x14ac:dyDescent="0.15"/>
  <cols>
    <col min="1" max="2" width="2.625" style="1" customWidth="1"/>
    <col min="3" max="9" width="24.375" style="1" customWidth="1"/>
    <col min="10" max="16384" width="8.625" style="1"/>
  </cols>
  <sheetData>
    <row r="1" spans="2:9" ht="15" customHeight="1" thickBot="1" x14ac:dyDescent="0.2">
      <c r="C1" s="87"/>
      <c r="D1" s="87"/>
      <c r="E1" s="87"/>
      <c r="F1" s="87"/>
      <c r="G1" s="87"/>
      <c r="H1" s="87"/>
      <c r="I1" s="87"/>
    </row>
    <row r="2" spans="2:9" ht="75" customHeight="1" thickTop="1" x14ac:dyDescent="0.15">
      <c r="B2" s="82"/>
      <c r="C2" s="176" t="s">
        <v>40</v>
      </c>
      <c r="D2" s="176"/>
      <c r="E2" s="176"/>
      <c r="F2" s="176"/>
      <c r="G2" s="176"/>
      <c r="H2" s="176"/>
      <c r="I2" s="177"/>
    </row>
    <row r="3" spans="2:9" ht="20" customHeight="1" x14ac:dyDescent="0.3">
      <c r="B3" s="82"/>
      <c r="C3" s="64"/>
      <c r="D3" s="65"/>
      <c r="E3" s="65"/>
      <c r="F3" s="66"/>
      <c r="G3" s="20" t="s">
        <v>28</v>
      </c>
      <c r="H3" s="20" t="s">
        <v>29</v>
      </c>
      <c r="I3" s="86"/>
    </row>
    <row r="4" spans="2:9" ht="75" customHeight="1" x14ac:dyDescent="0.65">
      <c r="B4" s="82"/>
      <c r="C4" s="156">
        <f>CalendarYear</f>
        <v>2026</v>
      </c>
      <c r="D4" s="187" t="s">
        <v>30</v>
      </c>
      <c r="E4" s="187"/>
      <c r="F4" s="187"/>
      <c r="G4" s="187"/>
      <c r="H4" s="187"/>
      <c r="I4" s="155"/>
    </row>
    <row r="5" spans="2:9" ht="35" customHeight="1" x14ac:dyDescent="0.15">
      <c r="B5" s="82"/>
      <c r="C5" s="14" t="str">
        <f>WeekStart</f>
        <v>S</v>
      </c>
      <c r="D5" s="14" t="str">
        <f t="shared" ref="D5:I5" si="0">LEFT(TEXT(D6,"ddd"),1)</f>
        <v>M</v>
      </c>
      <c r="E5" s="14" t="str">
        <f t="shared" si="0"/>
        <v>T</v>
      </c>
      <c r="F5" s="14" t="str">
        <f t="shared" si="0"/>
        <v>W</v>
      </c>
      <c r="G5" s="14" t="str">
        <f t="shared" si="0"/>
        <v>T</v>
      </c>
      <c r="H5" s="14" t="str">
        <f t="shared" si="0"/>
        <v>F</v>
      </c>
      <c r="I5" s="15" t="str">
        <f t="shared" si="0"/>
        <v>S</v>
      </c>
    </row>
    <row r="6" spans="2:9" s="37" customFormat="1" ht="25" customHeight="1" x14ac:dyDescent="0.2">
      <c r="B6" s="85"/>
      <c r="C6" s="45">
        <f t="array" ref="C6:I6">DaysAndWeeks+DATE(CalendarYear,9,1)-WEEKDAY(DATE(CalendarYear,9,1),(WeekStart="M")+1)+1</f>
        <v>46264</v>
      </c>
      <c r="D6" s="38">
        <v>46265</v>
      </c>
      <c r="E6" s="38">
        <v>46266</v>
      </c>
      <c r="F6" s="38">
        <v>46267</v>
      </c>
      <c r="G6" s="36">
        <v>46268</v>
      </c>
      <c r="H6" s="36">
        <v>46269</v>
      </c>
      <c r="I6" s="75">
        <v>46270</v>
      </c>
    </row>
    <row r="7" spans="2:9" s="58" customFormat="1" ht="75" customHeight="1" x14ac:dyDescent="0.15">
      <c r="B7" s="90"/>
      <c r="C7" s="62"/>
      <c r="D7" s="60"/>
      <c r="E7" s="60"/>
      <c r="F7" s="170" t="s">
        <v>5</v>
      </c>
      <c r="G7" s="141"/>
      <c r="H7" s="57"/>
      <c r="I7" s="168" t="s">
        <v>5</v>
      </c>
    </row>
    <row r="8" spans="2:9" s="37" customFormat="1" ht="25" customHeight="1" x14ac:dyDescent="0.2">
      <c r="B8" s="85"/>
      <c r="C8" s="39">
        <f t="array" ref="C8:I8">DaysAndWeeks+DATE(CalendarYear,9,1)-WEEKDAY(DATE(CalendarYear,9,1),(WeekStart="M")+1)+8</f>
        <v>46271</v>
      </c>
      <c r="D8" s="36">
        <v>46272</v>
      </c>
      <c r="E8" s="36">
        <v>46273</v>
      </c>
      <c r="F8" s="36">
        <v>46274</v>
      </c>
      <c r="G8" s="36">
        <v>46275</v>
      </c>
      <c r="H8" s="36">
        <v>46276</v>
      </c>
      <c r="I8" s="75">
        <v>46277</v>
      </c>
    </row>
    <row r="9" spans="2:9" s="58" customFormat="1" ht="75" customHeight="1" x14ac:dyDescent="0.15">
      <c r="B9" s="90"/>
      <c r="C9" s="144"/>
      <c r="D9" s="149"/>
      <c r="E9" s="146"/>
      <c r="F9" s="146" t="s">
        <v>5</v>
      </c>
      <c r="G9" s="146"/>
      <c r="H9" s="57"/>
      <c r="I9" s="91"/>
    </row>
    <row r="10" spans="2:9" s="37" customFormat="1" ht="25" customHeight="1" x14ac:dyDescent="0.2">
      <c r="B10" s="85"/>
      <c r="C10" s="39">
        <f t="array" ref="C10:I10">DaysAndWeeks+DATE(CalendarYear,9,1)-WEEKDAY(DATE(CalendarYear,9,1),(WeekStart="M")+1)+15</f>
        <v>46278</v>
      </c>
      <c r="D10" s="36">
        <v>46279</v>
      </c>
      <c r="E10" s="36">
        <v>46280</v>
      </c>
      <c r="F10" s="36">
        <v>46281</v>
      </c>
      <c r="G10" s="36">
        <v>46282</v>
      </c>
      <c r="H10" s="36">
        <v>46283</v>
      </c>
      <c r="I10" s="75">
        <v>46284</v>
      </c>
    </row>
    <row r="11" spans="2:9" s="58" customFormat="1" ht="75" customHeight="1" x14ac:dyDescent="0.15">
      <c r="B11" s="90"/>
      <c r="C11" s="144">
        <v>0.625</v>
      </c>
      <c r="D11" s="149"/>
      <c r="E11" s="146"/>
      <c r="F11" s="146" t="s">
        <v>5</v>
      </c>
      <c r="G11" s="146"/>
      <c r="H11" s="57"/>
      <c r="I11" s="168" t="s">
        <v>5</v>
      </c>
    </row>
    <row r="12" spans="2:9" s="37" customFormat="1" ht="25" customHeight="1" x14ac:dyDescent="0.2">
      <c r="B12" s="85"/>
      <c r="C12" s="39">
        <f t="array" ref="C12:I12">DaysAndWeeks+DATE(CalendarYear,9,1)-WEEKDAY(DATE(CalendarYear,9,1),(WeekStart="M")+1)+22</f>
        <v>46285</v>
      </c>
      <c r="D12" s="36">
        <v>46286</v>
      </c>
      <c r="E12" s="36">
        <v>46287</v>
      </c>
      <c r="F12" s="36">
        <v>46288</v>
      </c>
      <c r="G12" s="36">
        <v>46289</v>
      </c>
      <c r="H12" s="36">
        <v>46290</v>
      </c>
      <c r="I12" s="75">
        <v>46291</v>
      </c>
    </row>
    <row r="13" spans="2:9" s="58" customFormat="1" ht="75" customHeight="1" x14ac:dyDescent="0.15">
      <c r="B13" s="90"/>
      <c r="C13" s="144"/>
      <c r="D13" s="149"/>
      <c r="E13" s="146"/>
      <c r="F13" s="146" t="s">
        <v>5</v>
      </c>
      <c r="G13" s="146"/>
      <c r="H13" s="57"/>
      <c r="I13" s="91"/>
    </row>
    <row r="14" spans="2:9" s="37" customFormat="1" ht="25" customHeight="1" x14ac:dyDescent="0.2">
      <c r="B14" s="85"/>
      <c r="C14" s="39">
        <f t="array" ref="C14:I14">DaysAndWeeks+DATE(CalendarYear,9,1)-WEEKDAY(DATE(CalendarYear,9,1),(WeekStart="M")+1)+29</f>
        <v>46292</v>
      </c>
      <c r="D14" s="36">
        <v>46293</v>
      </c>
      <c r="E14" s="36">
        <v>46294</v>
      </c>
      <c r="F14" s="36">
        <v>46295</v>
      </c>
      <c r="G14" s="36">
        <v>46296</v>
      </c>
      <c r="H14" s="36">
        <v>46297</v>
      </c>
      <c r="I14" s="77">
        <v>46298</v>
      </c>
    </row>
    <row r="15" spans="2:9" s="58" customFormat="1" ht="75" customHeight="1" x14ac:dyDescent="0.15">
      <c r="B15" s="90"/>
      <c r="C15" s="144">
        <v>0.625</v>
      </c>
      <c r="D15" s="149"/>
      <c r="E15" s="146"/>
      <c r="F15" s="146" t="s">
        <v>5</v>
      </c>
      <c r="G15" s="146"/>
      <c r="H15" s="57"/>
      <c r="I15" s="174" t="s">
        <v>5</v>
      </c>
    </row>
    <row r="16" spans="2:9" s="37" customFormat="1" ht="25" customHeight="1" x14ac:dyDescent="0.2">
      <c r="B16" s="85"/>
      <c r="C16" s="45">
        <f t="array" ref="C16:I16">DaysAndWeeks+DATE(CalendarYear,9,1)-WEEKDAY(DATE(CalendarYear,9,1),(WeekStart="M")+1)+36</f>
        <v>46299</v>
      </c>
      <c r="D16" s="38">
        <v>46300</v>
      </c>
      <c r="E16" s="38">
        <v>46301</v>
      </c>
      <c r="F16" s="38">
        <v>46302</v>
      </c>
      <c r="G16" s="38">
        <v>46303</v>
      </c>
      <c r="H16" s="38">
        <v>46304</v>
      </c>
      <c r="I16" s="77">
        <v>46305</v>
      </c>
    </row>
    <row r="17" spans="2:9" s="58" customFormat="1" ht="75" customHeight="1" x14ac:dyDescent="0.15">
      <c r="B17" s="90"/>
      <c r="C17" s="62"/>
      <c r="D17" s="60"/>
      <c r="E17" s="60"/>
      <c r="F17" s="60"/>
      <c r="G17" s="60"/>
      <c r="H17" s="60"/>
      <c r="I17" s="97"/>
    </row>
    <row r="18" spans="2:9" ht="125" customHeight="1" thickBot="1" x14ac:dyDescent="0.2">
      <c r="B18" s="82"/>
      <c r="C18" s="178" t="s">
        <v>6</v>
      </c>
      <c r="D18" s="179"/>
      <c r="E18" s="179"/>
      <c r="F18" s="179"/>
      <c r="G18" s="179"/>
      <c r="H18" s="179"/>
      <c r="I18" s="180"/>
    </row>
    <row r="19" spans="2:9" ht="15" thickTop="1" x14ac:dyDescent="0.15">
      <c r="C19" s="6"/>
      <c r="D19" s="6"/>
      <c r="E19" s="6"/>
      <c r="F19" s="6"/>
      <c r="G19" s="6"/>
      <c r="H19" s="6"/>
      <c r="I19" s="6"/>
    </row>
    <row r="20" spans="2:9" x14ac:dyDescent="0.15">
      <c r="C20" s="6"/>
      <c r="D20" s="6"/>
      <c r="E20" s="6"/>
      <c r="F20" s="6"/>
      <c r="G20" s="6"/>
      <c r="H20" s="6"/>
      <c r="I20" s="6"/>
    </row>
    <row r="21" spans="2:9" ht="70" customHeight="1" x14ac:dyDescent="0.15">
      <c r="C21" s="6"/>
      <c r="D21" s="6"/>
      <c r="E21" s="6"/>
      <c r="F21" s="6"/>
      <c r="G21" s="6"/>
      <c r="H21" s="6"/>
      <c r="I21" s="6"/>
    </row>
  </sheetData>
  <mergeCells count="3">
    <mergeCell ref="C18:I18"/>
    <mergeCell ref="C2:I2"/>
    <mergeCell ref="D4:H4"/>
  </mergeCells>
  <conditionalFormatting sqref="C18">
    <cfRule type="expression" dxfId="11" priority="1">
      <formula>AND(DAY(C18)&gt;=1,DAY(C18)&lt;=15)</formula>
    </cfRule>
  </conditionalFormatting>
  <conditionalFormatting sqref="C6:H6">
    <cfRule type="expression" dxfId="10" priority="3">
      <formula>DAY(C6)&gt;8</formula>
    </cfRule>
  </conditionalFormatting>
  <conditionalFormatting sqref="C14:I17">
    <cfRule type="expression" dxfId="9" priority="2">
      <formula>AND(DAY(C14)&gt;=1,DAY(C14)&lt;=15)</formula>
    </cfRule>
  </conditionalFormatting>
  <hyperlinks>
    <hyperlink ref="G3" location="AUGUST!A1" tooltip="Navigation link to the previous month" display="&lt;- MAY" xr:uid="{8DE699E4-6F13-1944-8DEF-CBF6C8E00047}"/>
    <hyperlink ref="H3" location="OCTOBER!A1" tooltip="Navigation link to the next month" display="JULY -&gt;" xr:uid="{00000000-0004-0000-0800-000000000000}"/>
  </hyperlinks>
  <printOptions horizontalCentered="1"/>
  <pageMargins left="0.09" right="0.5" top="0.75" bottom="0.75" header="0.3" footer="0.3"/>
  <pageSetup scale="54" fitToHeight="0" orientation="landscape" horizontalDpi="4294967293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0AF7E8E9E6F343A759C45522CD9A83" ma:contentTypeVersion="15" ma:contentTypeDescription="Create a new document." ma:contentTypeScope="" ma:versionID="36f6a8b3d186de29e4e67a1a58c7a78f">
  <xsd:schema xmlns:xsd="http://www.w3.org/2001/XMLSchema" xmlns:xs="http://www.w3.org/2001/XMLSchema" xmlns:p="http://schemas.microsoft.com/office/2006/metadata/properties" xmlns:ns2="6088389d-f9a4-418b-a8d8-f0ed3f71e6c8" xmlns:ns3="2f96a5e1-f937-4986-abb4-c031ec480b26" targetNamespace="http://schemas.microsoft.com/office/2006/metadata/properties" ma:root="true" ma:fieldsID="168d9fd93b50897fb7fd6a2fa349d4e4" ns2:_="" ns3:_="">
    <xsd:import namespace="6088389d-f9a4-418b-a8d8-f0ed3f71e6c8"/>
    <xsd:import namespace="2f96a5e1-f937-4986-abb4-c031ec480b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88389d-f9a4-418b-a8d8-f0ed3f71e6c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b970f53-6d7c-482d-a391-807fc8ea12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96a5e1-f937-4986-abb4-c031ec480b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8616444-4ad6-4df3-8c5e-a07c72489a7f}" ma:internalName="TaxCatchAll" ma:showField="CatchAllData" ma:web="2f96a5e1-f937-4986-abb4-c031ec480b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f96a5e1-f937-4986-abb4-c031ec480b26" xsi:nil="true"/>
    <lcf76f155ced4ddcb4097134ff3c332f xmlns="6088389d-f9a4-418b-a8d8-f0ed3f71e6c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2B487B-88F4-4225-8978-8862783E50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88389d-f9a4-418b-a8d8-f0ed3f71e6c8"/>
    <ds:schemaRef ds:uri="2f96a5e1-f937-4986-abb4-c031ec480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63D3B50-9C06-4B6A-9259-B343EDB2991B}">
  <ds:schemaRefs>
    <ds:schemaRef ds:uri="http://schemas.microsoft.com/office/2006/metadata/properties"/>
    <ds:schemaRef ds:uri="http://schemas.microsoft.com/office/infopath/2007/PartnerControls"/>
    <ds:schemaRef ds:uri="2f96a5e1-f937-4986-abb4-c031ec480b26"/>
    <ds:schemaRef ds:uri="6088389d-f9a4-418b-a8d8-f0ed3f71e6c8"/>
  </ds:schemaRefs>
</ds:datastoreItem>
</file>

<file path=customXml/itemProps3.xml><?xml version="1.0" encoding="utf-8"?>
<ds:datastoreItem xmlns:ds="http://schemas.openxmlformats.org/officeDocument/2006/customXml" ds:itemID="{790B4DF4-62C3-472A-91EF-ADB8F24E85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TM10000062</Templat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Key</dc:creator>
  <cp:keywords/>
  <dc:description/>
  <cp:lastModifiedBy>Catherine Mahanna</cp:lastModifiedBy>
  <cp:revision/>
  <dcterms:created xsi:type="dcterms:W3CDTF">2016-11-11T22:25:27Z</dcterms:created>
  <dcterms:modified xsi:type="dcterms:W3CDTF">2026-06-23T18:50:16Z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0x010100850AF7E8E9E6F343A759C45522CD9A83</vt:lpwstr>
  </property>
  <property fmtid="{D5CDD505-2E9C-101B-9397-08002B2CF9AE}" pid="3" name="MediaServiceImageTags">
    <vt:lpwstr/>
  </property>
</Properties>
</file>