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3"/>
  <workbookPr codeName="ThisWorkbook"/>
  <mc:AlternateContent xmlns:mc="http://schemas.openxmlformats.org/markup-compatibility/2006">
    <mc:Choice Requires="x15">
      <x15ac:absPath xmlns:x15ac="http://schemas.microsoft.com/office/spreadsheetml/2010/11/ac" url="/Users/cmahanna/Downloads/"/>
    </mc:Choice>
  </mc:AlternateContent>
  <xr:revisionPtr revIDLastSave="0" documentId="8_{78E206BB-127C-6744-8900-57E4E6EF7560}" xr6:coauthVersionLast="47" xr6:coauthVersionMax="47" xr10:uidLastSave="{00000000-0000-0000-0000-000000000000}"/>
  <bookViews>
    <workbookView xWindow="0" yWindow="760" windowWidth="31000" windowHeight="20280" xr2:uid="{00000000-000D-0000-FFFF-FFFF00000000}"/>
  </bookViews>
  <sheets>
    <sheet name="JANUARY" sheetId="2" r:id="rId1"/>
    <sheet name="FEBRUARY" sheetId="3" r:id="rId2"/>
    <sheet name="MARCH" sheetId="4" r:id="rId3"/>
    <sheet name="APRIL" sheetId="5" r:id="rId4"/>
    <sheet name="MAY" sheetId="6" r:id="rId5"/>
    <sheet name="JUNE" sheetId="7" r:id="rId6"/>
    <sheet name="JULY" sheetId="8" r:id="rId7"/>
    <sheet name="AUGUST" sheetId="9" r:id="rId8"/>
    <sheet name="SEPTEMBER" sheetId="10" r:id="rId9"/>
    <sheet name="OCTOBER" sheetId="11" r:id="rId10"/>
    <sheet name="NOVEMBER" sheetId="12" r:id="rId11"/>
    <sheet name="DECEMBER" sheetId="13" r:id="rId12"/>
  </sheets>
  <definedNames>
    <definedName name="CalendarYear">JANUARY!$D$3</definedName>
    <definedName name="DaysAndWeeks">{0,1,2,3,4,5,6} + {0;1;2;3;4;5}*7</definedName>
    <definedName name="_xlnm.Print_Area" localSheetId="3">APRIL!$C$2:$I$18</definedName>
    <definedName name="_xlnm.Print_Area" localSheetId="7">AUGUST!$C$2:$I$18</definedName>
    <definedName name="_xlnm.Print_Area" localSheetId="11">DECEMBER!$C$2:$I$18</definedName>
    <definedName name="_xlnm.Print_Area" localSheetId="1">FEBRUARY!$C$2:$I$18</definedName>
    <definedName name="_xlnm.Print_Area" localSheetId="0">JANUARY!$C$2:$I$18</definedName>
    <definedName name="_xlnm.Print_Area" localSheetId="6">JULY!$C$2:$I$18</definedName>
    <definedName name="_xlnm.Print_Area" localSheetId="5">JUNE!$C$2:$I$18</definedName>
    <definedName name="_xlnm.Print_Area" localSheetId="2">MARCH!$C$2:$I$18</definedName>
    <definedName name="_xlnm.Print_Area" localSheetId="4">MAY!$C$2:$I$18</definedName>
    <definedName name="_xlnm.Print_Area" localSheetId="10">NOVEMBER!$C$2:$I$18</definedName>
    <definedName name="_xlnm.Print_Area" localSheetId="9">OCTOBER!$C$2:$I$18</definedName>
    <definedName name="_xlnm.Print_Area" localSheetId="8">SEPTEMBER!$C$2:$I$18</definedName>
    <definedName name="WeekStart">JANUARY!$F$3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" i="13" l="1"/>
  <c r="C4" i="12"/>
  <c r="C4" i="11"/>
  <c r="C4" i="10"/>
  <c r="C4" i="9"/>
  <c r="C4" i="8"/>
  <c r="C4" i="7"/>
  <c r="C4" i="6"/>
  <c r="C4" i="5"/>
  <c r="C4" i="4"/>
  <c r="C4" i="3"/>
  <c r="C8" i="9" a="1"/>
  <c r="I8" i="9" s="1"/>
  <c r="C5" i="5"/>
  <c r="C5" i="13"/>
  <c r="C5" i="12"/>
  <c r="C5" i="11"/>
  <c r="C5" i="10"/>
  <c r="C5" i="9"/>
  <c r="C5" i="8"/>
  <c r="C5" i="7"/>
  <c r="C5" i="6"/>
  <c r="C5" i="4"/>
  <c r="C5" i="3"/>
  <c r="C5" i="2"/>
  <c r="C4" i="2" l="1"/>
  <c r="C16" i="3" a="1"/>
  <c r="I16" i="3" s="1"/>
  <c r="C6" i="7" a="1"/>
  <c r="H6" i="7" s="1"/>
  <c r="H5" i="7" s="1"/>
  <c r="C6" i="12" a="1"/>
  <c r="H6" i="12" s="1"/>
  <c r="H5" i="12" s="1"/>
  <c r="H8" i="9"/>
  <c r="C6" i="3" a="1"/>
  <c r="I6" i="3" s="1"/>
  <c r="I5" i="3" s="1"/>
  <c r="C14" i="4" a="1"/>
  <c r="C14" i="4" s="1"/>
  <c r="C14" i="7" a="1"/>
  <c r="E14" i="7" s="1"/>
  <c r="C14" i="13" a="1"/>
  <c r="D14" i="13" s="1"/>
  <c r="C14" i="3" a="1"/>
  <c r="C14" i="3" s="1"/>
  <c r="C12" i="9" a="1"/>
  <c r="I12" i="9" s="1"/>
  <c r="C10" i="9" a="1"/>
  <c r="C10" i="9" s="1"/>
  <c r="C6" i="5" a="1"/>
  <c r="G6" i="5" s="1"/>
  <c r="G5" i="5" s="1"/>
  <c r="C10" i="5" a="1"/>
  <c r="H10" i="5" s="1"/>
  <c r="C6" i="10" a="1"/>
  <c r="G6" i="10" s="1"/>
  <c r="G5" i="10" s="1"/>
  <c r="I6" i="7"/>
  <c r="I5" i="7" s="1"/>
  <c r="C12" i="5" a="1"/>
  <c r="F12" i="5" s="1"/>
  <c r="C14" i="10" a="1"/>
  <c r="D14" i="10" s="1"/>
  <c r="C6" i="6" a="1"/>
  <c r="C6" i="6" s="1"/>
  <c r="C10" i="2" a="1"/>
  <c r="F10" i="2" s="1"/>
  <c r="C16" i="6" a="1"/>
  <c r="F16" i="6" s="1"/>
  <c r="C6" i="13" a="1"/>
  <c r="H6" i="13" s="1"/>
  <c r="H5" i="13" s="1"/>
  <c r="H6" i="5"/>
  <c r="H5" i="5" s="1"/>
  <c r="F6" i="3"/>
  <c r="F5" i="3" s="1"/>
  <c r="C6" i="12"/>
  <c r="F6" i="12"/>
  <c r="F5" i="12" s="1"/>
  <c r="D6" i="7"/>
  <c r="D5" i="7" s="1"/>
  <c r="C6" i="7"/>
  <c r="E6" i="10"/>
  <c r="E5" i="10" s="1"/>
  <c r="G14" i="4"/>
  <c r="F12" i="9"/>
  <c r="C12" i="9"/>
  <c r="H16" i="3"/>
  <c r="G16" i="3"/>
  <c r="E16" i="3"/>
  <c r="C16" i="3"/>
  <c r="D16" i="3"/>
  <c r="F16" i="3"/>
  <c r="G8" i="9"/>
  <c r="C8" i="9"/>
  <c r="F8" i="9"/>
  <c r="E8" i="9"/>
  <c r="D8" i="9"/>
  <c r="C8" i="6" a="1"/>
  <c r="C16" i="7" a="1"/>
  <c r="C12" i="8" a="1"/>
  <c r="C16" i="10" a="1"/>
  <c r="C8" i="10" a="1"/>
  <c r="C6" i="11" a="1"/>
  <c r="I6" i="11" s="1"/>
  <c r="I5" i="11" s="1"/>
  <c r="C8" i="12" a="1"/>
  <c r="C8" i="13" a="1"/>
  <c r="C16" i="13" a="1"/>
  <c r="C16" i="11" a="1"/>
  <c r="H16" i="11" s="1"/>
  <c r="C8" i="3" a="1"/>
  <c r="C10" i="6" a="1"/>
  <c r="C14" i="8" a="1"/>
  <c r="C8" i="11" a="1"/>
  <c r="C8" i="11" s="1"/>
  <c r="C10" i="12" a="1"/>
  <c r="C16" i="8" a="1"/>
  <c r="C6" i="4" a="1"/>
  <c r="C8" i="4" a="1"/>
  <c r="C14" i="5" a="1"/>
  <c r="C8" i="7" a="1"/>
  <c r="C14" i="9" a="1"/>
  <c r="C10" i="10" a="1"/>
  <c r="C10" i="11" a="1"/>
  <c r="F10" i="11" s="1"/>
  <c r="C12" i="12" a="1"/>
  <c r="C10" i="13" a="1"/>
  <c r="C12" i="2" a="1"/>
  <c r="C6" i="8" a="1"/>
  <c r="C14" i="2" a="1"/>
  <c r="C10" i="3" a="1"/>
  <c r="C10" i="4" a="1"/>
  <c r="C12" i="6" a="1"/>
  <c r="C10" i="7" a="1"/>
  <c r="C8" i="8" a="1"/>
  <c r="C6" i="9" a="1"/>
  <c r="C12" i="11" a="1"/>
  <c r="H12" i="11" s="1"/>
  <c r="C16" i="4" a="1"/>
  <c r="C6" i="2" a="1"/>
  <c r="C8" i="5" a="1"/>
  <c r="C16" i="5" a="1"/>
  <c r="C16" i="9" a="1"/>
  <c r="C12" i="10" a="1"/>
  <c r="C14" i="11" a="1"/>
  <c r="H14" i="11" s="1"/>
  <c r="C14" i="12" a="1"/>
  <c r="C12" i="13" a="1"/>
  <c r="C16" i="12" a="1"/>
  <c r="C8" i="2" a="1"/>
  <c r="C16" i="2" a="1"/>
  <c r="C12" i="3" a="1"/>
  <c r="C12" i="4" a="1"/>
  <c r="C14" i="6" a="1"/>
  <c r="C12" i="7" a="1"/>
  <c r="C10" i="8" a="1"/>
  <c r="I10" i="11"/>
  <c r="D12" i="11"/>
  <c r="F12" i="11" l="1"/>
  <c r="C12" i="11"/>
  <c r="E12" i="11"/>
  <c r="E6" i="11"/>
  <c r="E5" i="11" s="1"/>
  <c r="H6" i="3"/>
  <c r="H5" i="3" s="1"/>
  <c r="H10" i="11"/>
  <c r="C10" i="11"/>
  <c r="D10" i="11"/>
  <c r="H8" i="11"/>
  <c r="E10" i="11"/>
  <c r="G10" i="11"/>
  <c r="H14" i="4"/>
  <c r="D16" i="11"/>
  <c r="E14" i="4"/>
  <c r="E6" i="3"/>
  <c r="E5" i="3" s="1"/>
  <c r="E16" i="11"/>
  <c r="G14" i="3"/>
  <c r="D14" i="3"/>
  <c r="G14" i="7"/>
  <c r="F14" i="3"/>
  <c r="F16" i="11"/>
  <c r="F14" i="11"/>
  <c r="G16" i="11"/>
  <c r="I14" i="3"/>
  <c r="H14" i="7"/>
  <c r="H14" i="3"/>
  <c r="I6" i="12"/>
  <c r="I5" i="12" s="1"/>
  <c r="F14" i="13"/>
  <c r="E14" i="11"/>
  <c r="C14" i="11"/>
  <c r="G14" i="11"/>
  <c r="F6" i="7"/>
  <c r="F5" i="7" s="1"/>
  <c r="E6" i="7"/>
  <c r="E5" i="7" s="1"/>
  <c r="E16" i="6"/>
  <c r="H10" i="9"/>
  <c r="H6" i="10"/>
  <c r="H5" i="10" s="1"/>
  <c r="H12" i="9"/>
  <c r="F6" i="10"/>
  <c r="F5" i="10" s="1"/>
  <c r="I14" i="7"/>
  <c r="I10" i="9"/>
  <c r="C16" i="6"/>
  <c r="H10" i="2"/>
  <c r="I14" i="4"/>
  <c r="I6" i="10"/>
  <c r="I5" i="10" s="1"/>
  <c r="E14" i="3"/>
  <c r="E12" i="9"/>
  <c r="H12" i="5"/>
  <c r="D6" i="3"/>
  <c r="D5" i="3" s="1"/>
  <c r="I14" i="13"/>
  <c r="E6" i="12"/>
  <c r="E5" i="12" s="1"/>
  <c r="I6" i="5"/>
  <c r="I5" i="5" s="1"/>
  <c r="G6" i="3"/>
  <c r="G5" i="3" s="1"/>
  <c r="G6" i="7"/>
  <c r="G5" i="7" s="1"/>
  <c r="I10" i="5"/>
  <c r="C10" i="5"/>
  <c r="G10" i="2"/>
  <c r="F14" i="4"/>
  <c r="C6" i="10"/>
  <c r="D10" i="5"/>
  <c r="F10" i="5"/>
  <c r="D12" i="9"/>
  <c r="C14" i="7"/>
  <c r="C14" i="13"/>
  <c r="E10" i="2"/>
  <c r="D14" i="4"/>
  <c r="E14" i="10"/>
  <c r="D6" i="6"/>
  <c r="D5" i="6" s="1"/>
  <c r="E14" i="13"/>
  <c r="E10" i="5"/>
  <c r="D6" i="12"/>
  <c r="D5" i="12" s="1"/>
  <c r="E6" i="5"/>
  <c r="E5" i="5" s="1"/>
  <c r="C6" i="3"/>
  <c r="G14" i="13"/>
  <c r="F14" i="10"/>
  <c r="H14" i="13"/>
  <c r="D14" i="7"/>
  <c r="F14" i="7"/>
  <c r="G14" i="10"/>
  <c r="D16" i="6"/>
  <c r="C14" i="10"/>
  <c r="G6" i="12"/>
  <c r="G5" i="12" s="1"/>
  <c r="I10" i="2"/>
  <c r="G12" i="9"/>
  <c r="D6" i="5"/>
  <c r="D5" i="5" s="1"/>
  <c r="G16" i="6"/>
  <c r="I16" i="6"/>
  <c r="F6" i="5"/>
  <c r="F5" i="5" s="1"/>
  <c r="H16" i="6"/>
  <c r="C6" i="13"/>
  <c r="D6" i="13"/>
  <c r="D5" i="13" s="1"/>
  <c r="I12" i="5"/>
  <c r="G12" i="5"/>
  <c r="D12" i="5"/>
  <c r="E12" i="5"/>
  <c r="C12" i="5"/>
  <c r="E6" i="13"/>
  <c r="E5" i="13" s="1"/>
  <c r="H14" i="10"/>
  <c r="D10" i="2"/>
  <c r="G10" i="5"/>
  <c r="F6" i="13"/>
  <c r="F5" i="13" s="1"/>
  <c r="C6" i="5"/>
  <c r="I14" i="10"/>
  <c r="G6" i="13"/>
  <c r="G5" i="13" s="1"/>
  <c r="E6" i="6"/>
  <c r="E5" i="6" s="1"/>
  <c r="F6" i="6"/>
  <c r="F5" i="6" s="1"/>
  <c r="G6" i="6"/>
  <c r="G5" i="6" s="1"/>
  <c r="I6" i="6"/>
  <c r="I5" i="6" s="1"/>
  <c r="H6" i="6"/>
  <c r="H5" i="6" s="1"/>
  <c r="E10" i="9"/>
  <c r="F10" i="9"/>
  <c r="D10" i="9"/>
  <c r="G10" i="9"/>
  <c r="C10" i="2"/>
  <c r="D6" i="10"/>
  <c r="D5" i="10" s="1"/>
  <c r="I6" i="13"/>
  <c r="I5" i="13" s="1"/>
  <c r="I8" i="2"/>
  <c r="F8" i="2"/>
  <c r="H8" i="2"/>
  <c r="G8" i="2"/>
  <c r="E8" i="2"/>
  <c r="D8" i="2"/>
  <c r="C8" i="2"/>
  <c r="D10" i="4"/>
  <c r="C10" i="4"/>
  <c r="E10" i="4"/>
  <c r="I10" i="4"/>
  <c r="F10" i="4"/>
  <c r="G10" i="4"/>
  <c r="H10" i="4"/>
  <c r="I16" i="12"/>
  <c r="G16" i="12"/>
  <c r="H16" i="12"/>
  <c r="D16" i="12"/>
  <c r="C16" i="12"/>
  <c r="E16" i="12"/>
  <c r="F16" i="12"/>
  <c r="E6" i="2"/>
  <c r="E5" i="2" s="1"/>
  <c r="G6" i="2"/>
  <c r="G5" i="2" s="1"/>
  <c r="D6" i="2"/>
  <c r="D5" i="2" s="1"/>
  <c r="C6" i="2"/>
  <c r="F6" i="2"/>
  <c r="F5" i="2" s="1"/>
  <c r="I6" i="2"/>
  <c r="I5" i="2" s="1"/>
  <c r="H6" i="2"/>
  <c r="H5" i="2" s="1"/>
  <c r="F10" i="3"/>
  <c r="G10" i="3"/>
  <c r="I10" i="3"/>
  <c r="C10" i="3"/>
  <c r="D10" i="3"/>
  <c r="E10" i="3"/>
  <c r="H10" i="3"/>
  <c r="I14" i="9"/>
  <c r="G14" i="9"/>
  <c r="E14" i="9"/>
  <c r="D14" i="9"/>
  <c r="F14" i="9"/>
  <c r="C14" i="9"/>
  <c r="H14" i="9"/>
  <c r="I14" i="8"/>
  <c r="H14" i="8"/>
  <c r="G14" i="8"/>
  <c r="E14" i="8"/>
  <c r="D14" i="8"/>
  <c r="C14" i="8"/>
  <c r="F14" i="8"/>
  <c r="H8" i="10"/>
  <c r="G8" i="10"/>
  <c r="F8" i="10"/>
  <c r="E8" i="10"/>
  <c r="D8" i="10"/>
  <c r="C8" i="10"/>
  <c r="I8" i="10"/>
  <c r="D8" i="5"/>
  <c r="C8" i="5"/>
  <c r="F8" i="5"/>
  <c r="H8" i="5"/>
  <c r="E8" i="5"/>
  <c r="G8" i="5"/>
  <c r="I8" i="5"/>
  <c r="I10" i="10"/>
  <c r="C10" i="10"/>
  <c r="G10" i="10"/>
  <c r="E10" i="10"/>
  <c r="F10" i="10"/>
  <c r="H10" i="10"/>
  <c r="D10" i="10"/>
  <c r="H6" i="11"/>
  <c r="H5" i="11" s="1"/>
  <c r="G8" i="11"/>
  <c r="D8" i="11"/>
  <c r="I10" i="8"/>
  <c r="C10" i="8"/>
  <c r="H10" i="8"/>
  <c r="G10" i="8"/>
  <c r="E10" i="8"/>
  <c r="F10" i="8"/>
  <c r="D10" i="8"/>
  <c r="D12" i="13"/>
  <c r="H12" i="13"/>
  <c r="C12" i="13"/>
  <c r="I12" i="13"/>
  <c r="G12" i="13"/>
  <c r="F12" i="13"/>
  <c r="E12" i="13"/>
  <c r="E16" i="4"/>
  <c r="G16" i="4"/>
  <c r="D16" i="4"/>
  <c r="F16" i="4"/>
  <c r="I16" i="4"/>
  <c r="H16" i="4"/>
  <c r="C16" i="4"/>
  <c r="E14" i="2"/>
  <c r="H14" i="2"/>
  <c r="G14" i="2"/>
  <c r="C14" i="2"/>
  <c r="I14" i="2"/>
  <c r="D14" i="2"/>
  <c r="F14" i="2"/>
  <c r="G8" i="7"/>
  <c r="C8" i="7"/>
  <c r="E8" i="7"/>
  <c r="F8" i="7"/>
  <c r="I8" i="7"/>
  <c r="H8" i="7"/>
  <c r="D8" i="7"/>
  <c r="C10" i="6"/>
  <c r="G10" i="6"/>
  <c r="E10" i="6"/>
  <c r="H10" i="6"/>
  <c r="F10" i="6"/>
  <c r="I10" i="6"/>
  <c r="D10" i="6"/>
  <c r="E16" i="10"/>
  <c r="F16" i="10"/>
  <c r="C16" i="10"/>
  <c r="I16" i="10"/>
  <c r="H16" i="10"/>
  <c r="G16" i="10"/>
  <c r="D16" i="10"/>
  <c r="D12" i="7"/>
  <c r="H12" i="7"/>
  <c r="F12" i="7"/>
  <c r="G12" i="7"/>
  <c r="I12" i="7"/>
  <c r="E12" i="7"/>
  <c r="C12" i="7"/>
  <c r="F14" i="12"/>
  <c r="E14" i="12"/>
  <c r="C14" i="12"/>
  <c r="D14" i="12"/>
  <c r="H14" i="12"/>
  <c r="G14" i="12"/>
  <c r="I14" i="12"/>
  <c r="G12" i="11"/>
  <c r="I12" i="11"/>
  <c r="H6" i="8"/>
  <c r="H5" i="8" s="1"/>
  <c r="I6" i="8"/>
  <c r="I5" i="8" s="1"/>
  <c r="G6" i="8"/>
  <c r="G5" i="8" s="1"/>
  <c r="F6" i="8"/>
  <c r="F5" i="8" s="1"/>
  <c r="C6" i="8"/>
  <c r="E6" i="8"/>
  <c r="E5" i="8" s="1"/>
  <c r="D6" i="8"/>
  <c r="D5" i="8" s="1"/>
  <c r="D14" i="5"/>
  <c r="G14" i="5"/>
  <c r="I14" i="5"/>
  <c r="E14" i="5"/>
  <c r="C14" i="5"/>
  <c r="F14" i="5"/>
  <c r="H14" i="5"/>
  <c r="I8" i="3"/>
  <c r="G8" i="3"/>
  <c r="E8" i="3"/>
  <c r="H8" i="3"/>
  <c r="F8" i="3"/>
  <c r="C8" i="3"/>
  <c r="D8" i="3"/>
  <c r="H12" i="8"/>
  <c r="I12" i="8"/>
  <c r="D12" i="8"/>
  <c r="C12" i="8"/>
  <c r="E12" i="8"/>
  <c r="G12" i="8"/>
  <c r="F12" i="8"/>
  <c r="C14" i="6"/>
  <c r="E14" i="6"/>
  <c r="D14" i="6"/>
  <c r="G14" i="6"/>
  <c r="I14" i="6"/>
  <c r="F14" i="6"/>
  <c r="H14" i="6"/>
  <c r="I14" i="11"/>
  <c r="D14" i="11"/>
  <c r="E6" i="9"/>
  <c r="E5" i="9" s="1"/>
  <c r="D6" i="9"/>
  <c r="D5" i="9" s="1"/>
  <c r="C6" i="9"/>
  <c r="I6" i="9"/>
  <c r="I5" i="9" s="1"/>
  <c r="H6" i="9"/>
  <c r="H5" i="9" s="1"/>
  <c r="F6" i="9"/>
  <c r="F5" i="9" s="1"/>
  <c r="G6" i="9"/>
  <c r="G5" i="9" s="1"/>
  <c r="H12" i="2"/>
  <c r="I12" i="2"/>
  <c r="E12" i="2"/>
  <c r="G12" i="2"/>
  <c r="C12" i="2"/>
  <c r="D12" i="2"/>
  <c r="F12" i="2"/>
  <c r="D8" i="4"/>
  <c r="I8" i="4"/>
  <c r="E8" i="4"/>
  <c r="C8" i="4"/>
  <c r="F8" i="4"/>
  <c r="H8" i="4"/>
  <c r="G8" i="4"/>
  <c r="C16" i="11"/>
  <c r="I16" i="11"/>
  <c r="I16" i="7"/>
  <c r="G16" i="7"/>
  <c r="E16" i="7"/>
  <c r="C16" i="7"/>
  <c r="D16" i="7"/>
  <c r="H16" i="7"/>
  <c r="F16" i="7"/>
  <c r="F6" i="11"/>
  <c r="F5" i="11" s="1"/>
  <c r="I12" i="4"/>
  <c r="H12" i="4"/>
  <c r="D12" i="4"/>
  <c r="E12" i="4"/>
  <c r="G12" i="4"/>
  <c r="C12" i="4"/>
  <c r="F12" i="4"/>
  <c r="I12" i="10"/>
  <c r="G12" i="10"/>
  <c r="D12" i="10"/>
  <c r="C12" i="10"/>
  <c r="F12" i="10"/>
  <c r="E12" i="10"/>
  <c r="H12" i="10"/>
  <c r="C8" i="8"/>
  <c r="D8" i="8"/>
  <c r="I8" i="8"/>
  <c r="H8" i="8"/>
  <c r="E8" i="8"/>
  <c r="G8" i="8"/>
  <c r="F8" i="8"/>
  <c r="I10" i="13"/>
  <c r="F10" i="13"/>
  <c r="H10" i="13"/>
  <c r="G10" i="13"/>
  <c r="C10" i="13"/>
  <c r="D10" i="13"/>
  <c r="E10" i="13"/>
  <c r="G6" i="4"/>
  <c r="G5" i="4" s="1"/>
  <c r="I6" i="4"/>
  <c r="I5" i="4" s="1"/>
  <c r="D6" i="4"/>
  <c r="D5" i="4" s="1"/>
  <c r="C6" i="4"/>
  <c r="F6" i="4"/>
  <c r="F5" i="4" s="1"/>
  <c r="E6" i="4"/>
  <c r="E5" i="4" s="1"/>
  <c r="H6" i="4"/>
  <c r="H5" i="4" s="1"/>
  <c r="D16" i="13"/>
  <c r="I16" i="13"/>
  <c r="H16" i="13"/>
  <c r="C16" i="13"/>
  <c r="G16" i="13"/>
  <c r="F16" i="13"/>
  <c r="E16" i="13"/>
  <c r="I8" i="6"/>
  <c r="G8" i="6"/>
  <c r="D8" i="6"/>
  <c r="F8" i="6"/>
  <c r="E8" i="6"/>
  <c r="H8" i="6"/>
  <c r="C8" i="6"/>
  <c r="H12" i="3"/>
  <c r="C12" i="3"/>
  <c r="F12" i="3"/>
  <c r="G12" i="3"/>
  <c r="E12" i="3"/>
  <c r="I12" i="3"/>
  <c r="D12" i="3"/>
  <c r="I16" i="9"/>
  <c r="C16" i="9"/>
  <c r="H16" i="9"/>
  <c r="E16" i="9"/>
  <c r="D16" i="9"/>
  <c r="F16" i="9"/>
  <c r="G16" i="9"/>
  <c r="I10" i="7"/>
  <c r="G10" i="7"/>
  <c r="E10" i="7"/>
  <c r="D10" i="7"/>
  <c r="C10" i="7"/>
  <c r="F10" i="7"/>
  <c r="H10" i="7"/>
  <c r="H12" i="12"/>
  <c r="I12" i="12"/>
  <c r="C12" i="12"/>
  <c r="G12" i="12"/>
  <c r="E12" i="12"/>
  <c r="F12" i="12"/>
  <c r="D12" i="12"/>
  <c r="E16" i="8"/>
  <c r="D16" i="8"/>
  <c r="F16" i="8"/>
  <c r="G16" i="8"/>
  <c r="H16" i="8"/>
  <c r="C16" i="8"/>
  <c r="I16" i="8"/>
  <c r="I8" i="13"/>
  <c r="H8" i="13"/>
  <c r="E8" i="13"/>
  <c r="G8" i="13"/>
  <c r="F8" i="13"/>
  <c r="D8" i="13"/>
  <c r="C8" i="13"/>
  <c r="G6" i="11"/>
  <c r="G5" i="11" s="1"/>
  <c r="E8" i="11"/>
  <c r="F8" i="11"/>
  <c r="I8" i="11"/>
  <c r="C6" i="11"/>
  <c r="D6" i="11"/>
  <c r="D5" i="11" s="1"/>
  <c r="C16" i="2"/>
  <c r="H16" i="2"/>
  <c r="G16" i="2"/>
  <c r="I16" i="2"/>
  <c r="E16" i="2"/>
  <c r="D16" i="2"/>
  <c r="F16" i="2"/>
  <c r="C16" i="5"/>
  <c r="H16" i="5"/>
  <c r="I16" i="5"/>
  <c r="F16" i="5"/>
  <c r="D16" i="5"/>
  <c r="E16" i="5"/>
  <c r="G16" i="5"/>
  <c r="I12" i="6"/>
  <c r="G12" i="6"/>
  <c r="H12" i="6"/>
  <c r="E12" i="6"/>
  <c r="D12" i="6"/>
  <c r="C12" i="6"/>
  <c r="F12" i="6"/>
  <c r="H10" i="12"/>
  <c r="G10" i="12"/>
  <c r="F10" i="12"/>
  <c r="E10" i="12"/>
  <c r="D10" i="12"/>
  <c r="I10" i="12"/>
  <c r="C10" i="12"/>
  <c r="I8" i="12"/>
  <c r="H8" i="12"/>
  <c r="D8" i="12"/>
  <c r="G8" i="12"/>
  <c r="F8" i="12"/>
  <c r="E8" i="12"/>
  <c r="C8" i="12"/>
</calcChain>
</file>

<file path=xl/sharedStrings.xml><?xml version="1.0" encoding="utf-8"?>
<sst xmlns="http://schemas.openxmlformats.org/spreadsheetml/2006/main" count="65" uniqueCount="42">
  <si>
    <t>50/50 2-2-5-5 Parenting Schedule</t>
  </si>
  <si>
    <t>Enter year:</t>
  </si>
  <si>
    <t>Week start:</t>
  </si>
  <si>
    <t>S</t>
  </si>
  <si>
    <r>
      <t>FEBRUARY</t>
    </r>
    <r>
      <rPr>
        <b/>
        <u/>
        <sz val="18"/>
        <color theme="0"/>
        <rFont val="Montserrat Regular"/>
      </rPr>
      <t xml:space="preserve"> -&gt;</t>
    </r>
  </si>
  <si>
    <t>January Parenting Schedule</t>
  </si>
  <si>
    <t>v</t>
  </si>
  <si>
    <r>
      <t xml:space="preserve">
</t>
    </r>
    <r>
      <rPr>
        <b/>
        <sz val="12"/>
        <rFont val="Montserrat Regular"/>
      </rPr>
      <t>Notes</t>
    </r>
    <r>
      <rPr>
        <sz val="12"/>
        <rFont val="Montserrat Regular"/>
      </rPr>
      <t xml:space="preserve">: </t>
    </r>
  </si>
  <si>
    <t>&lt;- JANUARY</t>
  </si>
  <si>
    <t>MARCH -&gt;</t>
  </si>
  <si>
    <t>February Parenting Schedule</t>
  </si>
  <si>
    <t>&lt;- FEBRUARY</t>
  </si>
  <si>
    <t>APRIL -&gt;</t>
  </si>
  <si>
    <t>March Parenting Schedule</t>
  </si>
  <si>
    <t>&lt;- MARCH</t>
  </si>
  <si>
    <t>MAY -&gt;</t>
  </si>
  <si>
    <t>April Parenting Schedule</t>
  </si>
  <si>
    <t>&lt;- APRIL</t>
  </si>
  <si>
    <t>JUNE -&gt;</t>
  </si>
  <si>
    <t>May Parenting Schedule</t>
  </si>
  <si>
    <t>&lt;- MAY</t>
  </si>
  <si>
    <t>JULY -&gt;</t>
  </si>
  <si>
    <t>June Parenting Schedule</t>
  </si>
  <si>
    <t>&lt;-JUNE</t>
  </si>
  <si>
    <t>AUGUST -&gt;</t>
  </si>
  <si>
    <t>July Parenting Schedule</t>
  </si>
  <si>
    <t>&lt;- JULY</t>
  </si>
  <si>
    <t>SEPTEMBER -&gt;</t>
  </si>
  <si>
    <t>August Parenting Schedule</t>
  </si>
  <si>
    <t>&lt;- AUGUST</t>
  </si>
  <si>
    <t>OCTOBER -&gt;</t>
  </si>
  <si>
    <t>September Parenting Schedule</t>
  </si>
  <si>
    <t>&lt;- SEPTEMBER</t>
  </si>
  <si>
    <t>NOVEMBER -&gt;</t>
  </si>
  <si>
    <t>October Parenting Schedule</t>
  </si>
  <si>
    <t>&lt;- OCTOBER</t>
  </si>
  <si>
    <t>DECEMBER -&gt;</t>
  </si>
  <si>
    <t>November Parenting Schedule</t>
  </si>
  <si>
    <t>&lt;- NOVEMBER</t>
  </si>
  <si>
    <t>JANUARY -&gt;</t>
  </si>
  <si>
    <t>December Parenting Schedule</t>
  </si>
  <si>
    <t>3;00 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</si>
</sst>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"/>
    <numFmt numFmtId="165" formatCode="[$-409]h:mm\ AM/PM;@"/>
  </numFmts>
  <fonts count="43" x14ac:knownFonts="1">
    <font>
      <b/>
      <sz val="11"/>
      <color theme="1" tint="0.34998626667073579"/>
      <name val="Georgia"/>
      <family val="2"/>
      <scheme val="minor"/>
    </font>
    <font>
      <b/>
      <sz val="11"/>
      <color theme="1"/>
      <name val="Georgia"/>
      <family val="2"/>
      <scheme val="minor"/>
    </font>
    <font>
      <b/>
      <sz val="34"/>
      <color theme="1"/>
      <name val="Georgia"/>
      <family val="2"/>
      <scheme val="major"/>
    </font>
    <font>
      <b/>
      <sz val="11"/>
      <color theme="2" tint="-0.749961851863155"/>
      <name val="Georgia"/>
      <family val="2"/>
      <scheme val="minor"/>
    </font>
    <font>
      <b/>
      <u/>
      <sz val="11"/>
      <color theme="1"/>
      <name val="Georgia"/>
      <family val="2"/>
      <scheme val="minor"/>
    </font>
    <font>
      <b/>
      <sz val="11"/>
      <color theme="1" tint="0.34998626667073579"/>
      <name val="Georgia"/>
      <family val="2"/>
      <scheme val="minor"/>
    </font>
    <font>
      <i/>
      <sz val="11"/>
      <color theme="1" tint="0.34998626667073579"/>
      <name val="Georgia"/>
      <family val="2"/>
      <scheme val="minor"/>
    </font>
    <font>
      <b/>
      <sz val="22"/>
      <color theme="1" tint="0.34998626667073579"/>
      <name val="Georgia"/>
      <family val="2"/>
      <scheme val="major"/>
    </font>
    <font>
      <b/>
      <u/>
      <sz val="11"/>
      <color theme="8" tint="-0.499984740745262"/>
      <name val="Georgia"/>
      <family val="2"/>
      <scheme val="minor"/>
    </font>
    <font>
      <b/>
      <sz val="11"/>
      <color theme="1" tint="0.34998626667073579"/>
      <name val="Montserrat Regular"/>
    </font>
    <font>
      <b/>
      <sz val="13"/>
      <color theme="1" tint="0.34998626667073579"/>
      <name val="Montserrat Regular"/>
    </font>
    <font>
      <sz val="9"/>
      <name val="Montserrat Regular"/>
    </font>
    <font>
      <sz val="11"/>
      <name val="Montserrat Regular"/>
    </font>
    <font>
      <sz val="11"/>
      <color theme="1" tint="0.34998626667073579"/>
      <name val="Montserrat Regular"/>
    </font>
    <font>
      <b/>
      <sz val="13"/>
      <color rgb="FFFAF9F5"/>
      <name val="Montserrat Regular"/>
    </font>
    <font>
      <sz val="12"/>
      <name val="Montserrat Regular"/>
    </font>
    <font>
      <b/>
      <sz val="12"/>
      <name val="Montserrat Regular"/>
    </font>
    <font>
      <b/>
      <sz val="14"/>
      <color theme="1" tint="0.34998626667073579"/>
      <name val="Montserrat Regular"/>
    </font>
    <font>
      <b/>
      <sz val="14"/>
      <color theme="0"/>
      <name val="Montserrat Regular"/>
    </font>
    <font>
      <sz val="14"/>
      <color theme="0"/>
      <name val="Montserrat Regular"/>
    </font>
    <font>
      <b/>
      <u/>
      <sz val="14"/>
      <color theme="0"/>
      <name val="Montserrat Regular"/>
    </font>
    <font>
      <b/>
      <u/>
      <sz val="18"/>
      <color theme="0"/>
      <name val="Montserrat Regular"/>
    </font>
    <font>
      <b/>
      <sz val="48"/>
      <color theme="0"/>
      <name val="Montserrat Regular"/>
    </font>
    <font>
      <sz val="14"/>
      <name val="Montserrat Regular"/>
    </font>
    <font>
      <b/>
      <sz val="48"/>
      <color rgb="FFFAF9F5"/>
      <name val="Montserrat Regular"/>
    </font>
    <font>
      <b/>
      <sz val="11"/>
      <color theme="0" tint="-4.9989318521683403E-2"/>
      <name val="Montserrat Regular"/>
    </font>
    <font>
      <b/>
      <u/>
      <sz val="14"/>
      <color theme="0" tint="-4.9989318521683403E-2"/>
      <name val="Montserrat Regular"/>
    </font>
    <font>
      <sz val="14"/>
      <color theme="1"/>
      <name val="Montserrat Regular"/>
    </font>
    <font>
      <sz val="14"/>
      <color theme="1" tint="0.34998626667073579"/>
      <name val="Montserrat Regular"/>
    </font>
    <font>
      <sz val="14"/>
      <color theme="0" tint="-0.14999847407452621"/>
      <name val="Montserrat Regular"/>
    </font>
    <font>
      <sz val="14"/>
      <color theme="0" tint="-0.249977111117893"/>
      <name val="Montserrat Regular"/>
    </font>
    <font>
      <b/>
      <sz val="11"/>
      <color theme="0"/>
      <name val="Montserrat Regular"/>
    </font>
    <font>
      <b/>
      <u/>
      <sz val="11"/>
      <color theme="0"/>
      <name val="Montserrat Regular"/>
    </font>
    <font>
      <sz val="9"/>
      <color theme="1"/>
      <name val="Montserrat Regular"/>
    </font>
    <font>
      <b/>
      <sz val="22"/>
      <color theme="1" tint="0.34998626667073579"/>
      <name val="Montserrat Regular"/>
    </font>
    <font>
      <b/>
      <u/>
      <sz val="11"/>
      <color theme="1"/>
      <name val="Montserrat Regular"/>
    </font>
    <font>
      <b/>
      <sz val="11"/>
      <color theme="2" tint="-0.749961851863155"/>
      <name val="Montserrat Regular"/>
    </font>
    <font>
      <u/>
      <sz val="14"/>
      <color theme="1"/>
      <name val="Montserrat Regular"/>
    </font>
    <font>
      <sz val="14"/>
      <color theme="2" tint="-0.749961851863155"/>
      <name val="Montserrat Regular"/>
    </font>
    <font>
      <b/>
      <sz val="14"/>
      <name val="Montserrat Medium"/>
    </font>
    <font>
      <b/>
      <sz val="48"/>
      <color theme="0"/>
      <name val="Montserrat Medium"/>
    </font>
    <font>
      <sz val="14"/>
      <color rgb="FFFF0000"/>
      <name val="Montserrat Regular"/>
    </font>
    <font>
      <sz val="9"/>
      <color theme="1" tint="0.34998626667073579"/>
      <name val="Montserrat Regular"/>
    </font>
  </fonts>
  <fills count="9">
    <fill>
      <patternFill patternType="none"/>
    </fill>
    <fill>
      <patternFill patternType="gray125"/>
    </fill>
    <fill>
      <patternFill patternType="solid">
        <fgColor rgb="FF1727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E839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AF9F5"/>
        <bgColor indexed="64"/>
      </patternFill>
    </fill>
  </fills>
  <borders count="32">
    <border>
      <left/>
      <right/>
      <top/>
      <bottom/>
      <diagonal/>
    </border>
    <border>
      <left style="thick">
        <color theme="4"/>
      </left>
      <right style="thick">
        <color theme="4"/>
      </right>
      <top/>
      <bottom/>
      <diagonal/>
    </border>
    <border>
      <left style="thick">
        <color rgb="FF8FC6E2"/>
      </left>
      <right/>
      <top style="thick">
        <color rgb="FF8FC6E2"/>
      </top>
      <bottom/>
      <diagonal/>
    </border>
    <border>
      <left/>
      <right/>
      <top style="thick">
        <color rgb="FF8FC6E2"/>
      </top>
      <bottom/>
      <diagonal/>
    </border>
    <border>
      <left/>
      <right style="thick">
        <color rgb="FF8FC6E2"/>
      </right>
      <top style="thick">
        <color rgb="FF8FC6E2"/>
      </top>
      <bottom/>
      <diagonal/>
    </border>
    <border>
      <left style="thick">
        <color rgb="FF8FC6E2"/>
      </left>
      <right/>
      <top/>
      <bottom/>
      <diagonal/>
    </border>
    <border>
      <left/>
      <right style="thick">
        <color rgb="FF8FC6E2"/>
      </right>
      <top/>
      <bottom/>
      <diagonal/>
    </border>
    <border>
      <left style="hair">
        <color rgb="FF8FC6E2"/>
      </left>
      <right style="hair">
        <color rgb="FF8FC6E2"/>
      </right>
      <top style="hair">
        <color rgb="FF8FC6E2"/>
      </top>
      <bottom style="hair">
        <color rgb="FF8FC6E2"/>
      </bottom>
      <diagonal/>
    </border>
    <border>
      <left style="hair">
        <color rgb="FF8FC6E2"/>
      </left>
      <right style="hair">
        <color rgb="FF8FC6E2"/>
      </right>
      <top style="hair">
        <color rgb="FF8FC6E2"/>
      </top>
      <bottom/>
      <diagonal/>
    </border>
    <border>
      <left style="hair">
        <color rgb="FF8FC6E2"/>
      </left>
      <right style="hair">
        <color rgb="FF8FC6E2"/>
      </right>
      <top/>
      <bottom style="hair">
        <color rgb="FF8FC6E2"/>
      </bottom>
      <diagonal/>
    </border>
    <border>
      <left style="hair">
        <color rgb="FF8FC6E2"/>
      </left>
      <right/>
      <top style="hair">
        <color rgb="FF8FC6E2"/>
      </top>
      <bottom/>
      <diagonal/>
    </border>
    <border>
      <left style="hair">
        <color rgb="FF8FC6E2"/>
      </left>
      <right/>
      <top/>
      <bottom style="hair">
        <color rgb="FF8FC6E2"/>
      </bottom>
      <diagonal/>
    </border>
    <border>
      <left style="hair">
        <color rgb="FF8FC6E2"/>
      </left>
      <right style="hair">
        <color rgb="FF8FC6E2"/>
      </right>
      <top/>
      <bottom/>
      <diagonal/>
    </border>
    <border>
      <left style="thick">
        <color rgb="FF8FC6E2"/>
      </left>
      <right style="hair">
        <color rgb="FF8FC6E2"/>
      </right>
      <top style="hair">
        <color rgb="FF8FC6E2"/>
      </top>
      <bottom/>
      <diagonal/>
    </border>
    <border>
      <left style="hair">
        <color rgb="FF8FC6E2"/>
      </left>
      <right style="thick">
        <color rgb="FF8FC6E2"/>
      </right>
      <top style="hair">
        <color rgb="FF8FC6E2"/>
      </top>
      <bottom/>
      <diagonal/>
    </border>
    <border>
      <left style="thick">
        <color rgb="FF8FC6E2"/>
      </left>
      <right style="hair">
        <color rgb="FF8FC6E2"/>
      </right>
      <top/>
      <bottom style="hair">
        <color rgb="FF8FC6E2"/>
      </bottom>
      <diagonal/>
    </border>
    <border>
      <left style="hair">
        <color rgb="FF8FC6E2"/>
      </left>
      <right style="thick">
        <color rgb="FF8FC6E2"/>
      </right>
      <top/>
      <bottom style="hair">
        <color rgb="FF8FC6E2"/>
      </bottom>
      <diagonal/>
    </border>
    <border>
      <left style="thick">
        <color rgb="FF8FC6E2"/>
      </left>
      <right style="hair">
        <color rgb="FF8FC6E2"/>
      </right>
      <top/>
      <bottom/>
      <diagonal/>
    </border>
    <border>
      <left style="hair">
        <color rgb="FF8FC6E2"/>
      </left>
      <right style="thick">
        <color rgb="FF8FC6E2"/>
      </right>
      <top/>
      <bottom/>
      <diagonal/>
    </border>
    <border>
      <left style="thick">
        <color rgb="FF8FC6E2"/>
      </left>
      <right/>
      <top style="hair">
        <color rgb="FF8FC6E2"/>
      </top>
      <bottom style="thick">
        <color rgb="FF8FC6E2"/>
      </bottom>
      <diagonal/>
    </border>
    <border>
      <left/>
      <right/>
      <top style="hair">
        <color rgb="FF8FC6E2"/>
      </top>
      <bottom style="thick">
        <color rgb="FF8FC6E2"/>
      </bottom>
      <diagonal/>
    </border>
    <border>
      <left/>
      <right style="thick">
        <color rgb="FF8FC6E2"/>
      </right>
      <top style="hair">
        <color rgb="FF8FC6E2"/>
      </top>
      <bottom style="thick">
        <color rgb="FF8FC6E2"/>
      </bottom>
      <diagonal/>
    </border>
    <border>
      <left/>
      <right/>
      <top/>
      <bottom style="thin">
        <color rgb="FF6E8390"/>
      </bottom>
      <diagonal/>
    </border>
    <border>
      <left/>
      <right style="thick">
        <color rgb="FF8FC6E2"/>
      </right>
      <top/>
      <bottom style="thin">
        <color rgb="FF6E8390"/>
      </bottom>
      <diagonal/>
    </border>
    <border>
      <left/>
      <right style="hair">
        <color rgb="FF8FC6E2"/>
      </right>
      <top/>
      <bottom style="hair">
        <color rgb="FF8FC6E2"/>
      </bottom>
      <diagonal/>
    </border>
    <border>
      <left/>
      <right style="hair">
        <color rgb="FF8FC6E2"/>
      </right>
      <top style="hair">
        <color rgb="FF8FC6E2"/>
      </top>
      <bottom/>
      <diagonal/>
    </border>
    <border>
      <left/>
      <right style="hair">
        <color rgb="FF8FC6E2"/>
      </right>
      <top/>
      <bottom/>
      <diagonal/>
    </border>
    <border>
      <left style="thick">
        <color rgb="FF8FC6E2"/>
      </left>
      <right/>
      <top/>
      <bottom style="thick">
        <color rgb="FF8FC6E2"/>
      </bottom>
      <diagonal/>
    </border>
    <border>
      <left/>
      <right/>
      <top/>
      <bottom style="thick">
        <color rgb="FF8FC6E2"/>
      </bottom>
      <diagonal/>
    </border>
    <border>
      <left/>
      <right style="thick">
        <color rgb="FF8FC6E2"/>
      </right>
      <top/>
      <bottom style="thick">
        <color rgb="FF8FC6E2"/>
      </bottom>
      <diagonal/>
    </border>
    <border>
      <left style="thick">
        <color rgb="FF8FC6E2"/>
      </left>
      <right/>
      <top/>
      <bottom style="hair">
        <color rgb="FF8FC6E2"/>
      </bottom>
      <diagonal/>
    </border>
    <border>
      <left style="thin">
        <color rgb="FF8FC6E2"/>
      </left>
      <right/>
      <top/>
      <bottom/>
      <diagonal/>
    </border>
  </borders>
  <cellStyleXfs count="12">
    <xf numFmtId="0" fontId="0" fillId="0" borderId="0">
      <alignment horizontal="left" vertical="top" wrapText="1" indent="1"/>
    </xf>
    <xf numFmtId="0" fontId="2" fillId="0" borderId="0" applyNumberFormat="0" applyFill="0" applyBorder="0" applyProtection="0">
      <alignment horizontal="left" vertical="top"/>
    </xf>
    <xf numFmtId="0" fontId="1" fillId="0" borderId="0" applyNumberFormat="0" applyFill="0" applyProtection="0">
      <alignment vertical="top"/>
    </xf>
    <xf numFmtId="0" fontId="3" fillId="0" borderId="0" applyNumberFormat="0" applyFill="0" applyAlignment="0" applyProtection="0"/>
    <xf numFmtId="164" fontId="1" fillId="0" borderId="1" applyFill="0" applyProtection="0">
      <alignment horizontal="left" indent="1"/>
    </xf>
    <xf numFmtId="0" fontId="4" fillId="0" borderId="0" applyNumberFormat="0" applyFill="0" applyProtection="0">
      <alignment horizontal="center" vertical="top"/>
    </xf>
    <xf numFmtId="0" fontId="3" fillId="0" borderId="0" applyNumberFormat="0" applyFill="0" applyBorder="0" applyAlignment="0" applyProtection="0"/>
    <xf numFmtId="0" fontId="7" fillId="0" borderId="0" applyNumberFormat="0" applyFill="0" applyBorder="0" applyProtection="0">
      <alignment horizontal="left"/>
    </xf>
    <xf numFmtId="0" fontId="8" fillId="0" borderId="0" applyNumberFormat="0" applyFill="0" applyBorder="0" applyAlignment="0" applyProtection="0">
      <alignment horizontal="left" vertical="top" wrapText="1" indent="1"/>
    </xf>
    <xf numFmtId="0" fontId="6" fillId="0" borderId="0" applyNumberFormat="0" applyFill="0" applyBorder="0" applyAlignment="0" applyProtection="0"/>
    <xf numFmtId="0" fontId="5" fillId="0" borderId="0">
      <alignment horizontal="left" vertical="top"/>
    </xf>
    <xf numFmtId="0" fontId="5" fillId="0" borderId="1">
      <alignment horizontal="left" vertical="top" wrapText="1" indent="1"/>
    </xf>
  </cellStyleXfs>
  <cellXfs count="193">
    <xf numFmtId="0" fontId="0" fillId="0" borderId="0" xfId="0">
      <alignment horizontal="left" vertical="top" wrapText="1" indent="1"/>
    </xf>
    <xf numFmtId="0" fontId="9" fillId="0" borderId="0" xfId="0" applyFont="1">
      <alignment horizontal="left" vertical="top" wrapText="1" indent="1"/>
    </xf>
    <xf numFmtId="0" fontId="10" fillId="0" borderId="0" xfId="0" applyFont="1">
      <alignment horizontal="left" vertical="top" wrapText="1" indent="1"/>
    </xf>
    <xf numFmtId="0" fontId="12" fillId="3" borderId="9" xfId="11" applyFont="1" applyFill="1" applyBorder="1">
      <alignment horizontal="left" vertical="top" wrapText="1" indent="1"/>
    </xf>
    <xf numFmtId="164" fontId="12" fillId="3" borderId="12" xfId="4" applyFont="1" applyFill="1" applyBorder="1">
      <alignment horizontal="left" indent="1"/>
    </xf>
    <xf numFmtId="164" fontId="12" fillId="3" borderId="18" xfId="4" applyFont="1" applyFill="1" applyBorder="1">
      <alignment horizontal="left" indent="1"/>
    </xf>
    <xf numFmtId="0" fontId="13" fillId="0" borderId="0" xfId="0" applyFont="1">
      <alignment horizontal="left" vertical="top" wrapText="1" indent="1"/>
    </xf>
    <xf numFmtId="0" fontId="12" fillId="0" borderId="16" xfId="0" applyFont="1" applyBorder="1">
      <alignment horizontal="left" vertical="top" wrapText="1" indent="1"/>
    </xf>
    <xf numFmtId="0" fontId="12" fillId="0" borderId="9" xfId="11" applyFont="1" applyBorder="1">
      <alignment horizontal="left" vertical="top" wrapText="1" indent="1"/>
    </xf>
    <xf numFmtId="0" fontId="12" fillId="0" borderId="16" xfId="11" applyFont="1" applyBorder="1">
      <alignment horizontal="left" vertical="top" wrapText="1" indent="1"/>
    </xf>
    <xf numFmtId="0" fontId="12" fillId="5" borderId="9" xfId="11" applyFont="1" applyFill="1" applyBorder="1">
      <alignment horizontal="left" vertical="top" wrapText="1" indent="1"/>
    </xf>
    <xf numFmtId="18" fontId="11" fillId="5" borderId="9" xfId="11" applyNumberFormat="1" applyFont="1" applyFill="1" applyBorder="1" applyAlignment="1">
      <alignment horizontal="left" vertical="top" wrapText="1"/>
    </xf>
    <xf numFmtId="0" fontId="14" fillId="4" borderId="5" xfId="2" applyFont="1" applyFill="1" applyBorder="1" applyAlignment="1">
      <alignment horizontal="center" vertical="center"/>
    </xf>
    <xf numFmtId="0" fontId="14" fillId="4" borderId="0" xfId="2" applyFont="1" applyFill="1" applyAlignment="1">
      <alignment horizontal="center" vertical="center"/>
    </xf>
    <xf numFmtId="0" fontId="14" fillId="4" borderId="6" xfId="2" applyFont="1" applyFill="1" applyBorder="1" applyAlignment="1">
      <alignment horizontal="center" vertical="center"/>
    </xf>
    <xf numFmtId="0" fontId="17" fillId="0" borderId="0" xfId="0" applyFont="1">
      <alignment horizontal="left" vertical="top" wrapText="1" indent="1"/>
    </xf>
    <xf numFmtId="0" fontId="18" fillId="2" borderId="5" xfId="10" applyFont="1" applyFill="1" applyBorder="1" applyAlignment="1">
      <alignment horizontal="right" vertical="center"/>
    </xf>
    <xf numFmtId="0" fontId="19" fillId="2" borderId="7" xfId="10" applyFont="1" applyFill="1" applyBorder="1" applyAlignment="1">
      <alignment horizontal="center" vertical="center"/>
    </xf>
    <xf numFmtId="0" fontId="18" fillId="2" borderId="0" xfId="10" applyFont="1" applyFill="1" applyAlignment="1">
      <alignment horizontal="right" vertical="center"/>
    </xf>
    <xf numFmtId="0" fontId="20" fillId="2" borderId="0" xfId="5" applyFont="1" applyFill="1" applyAlignment="1">
      <alignment horizontal="center" vertical="center"/>
    </xf>
    <xf numFmtId="0" fontId="19" fillId="2" borderId="0" xfId="0" applyFont="1" applyFill="1">
      <alignment horizontal="left" vertical="top" wrapText="1" indent="1"/>
    </xf>
    <xf numFmtId="0" fontId="19" fillId="2" borderId="6" xfId="0" applyFont="1" applyFill="1" applyBorder="1">
      <alignment horizontal="left" vertical="top" wrapText="1" indent="1"/>
    </xf>
    <xf numFmtId="164" fontId="23" fillId="5" borderId="13" xfId="4" applyFont="1" applyFill="1" applyBorder="1">
      <alignment horizontal="left" indent="1"/>
    </xf>
    <xf numFmtId="164" fontId="23" fillId="5" borderId="8" xfId="4" applyFont="1" applyFill="1" applyBorder="1">
      <alignment horizontal="left" indent="1"/>
    </xf>
    <xf numFmtId="164" fontId="23" fillId="0" borderId="8" xfId="4" applyFont="1" applyFill="1" applyBorder="1">
      <alignment horizontal="left" indent="1"/>
    </xf>
    <xf numFmtId="164" fontId="23" fillId="0" borderId="14" xfId="4" applyFont="1" applyFill="1" applyBorder="1">
      <alignment horizontal="left" indent="1"/>
    </xf>
    <xf numFmtId="164" fontId="23" fillId="5" borderId="12" xfId="4" applyFont="1" applyFill="1" applyBorder="1">
      <alignment horizontal="left" indent="1"/>
    </xf>
    <xf numFmtId="164" fontId="23" fillId="0" borderId="12" xfId="4" applyFont="1" applyFill="1" applyBorder="1">
      <alignment horizontal="left" indent="1"/>
    </xf>
    <xf numFmtId="164" fontId="23" fillId="3" borderId="8" xfId="4" applyFont="1" applyFill="1" applyBorder="1">
      <alignment horizontal="left" indent="1"/>
    </xf>
    <xf numFmtId="164" fontId="23" fillId="3" borderId="14" xfId="4" applyFont="1" applyFill="1" applyBorder="1">
      <alignment horizontal="left" indent="1"/>
    </xf>
    <xf numFmtId="0" fontId="9" fillId="2" borderId="0" xfId="0" applyFont="1" applyFill="1">
      <alignment horizontal="left" vertical="top" wrapText="1" indent="1"/>
    </xf>
    <xf numFmtId="0" fontId="25" fillId="2" borderId="0" xfId="3" applyFont="1" applyFill="1" applyAlignment="1">
      <alignment horizontal="left" vertical="top"/>
    </xf>
    <xf numFmtId="0" fontId="26" fillId="2" borderId="0" xfId="5" applyFont="1" applyFill="1">
      <alignment horizontal="center" vertical="top"/>
    </xf>
    <xf numFmtId="0" fontId="12" fillId="3" borderId="11" xfId="11" applyFont="1" applyFill="1" applyBorder="1">
      <alignment horizontal="left" vertical="top" wrapText="1" indent="1"/>
    </xf>
    <xf numFmtId="0" fontId="28" fillId="0" borderId="0" xfId="0" applyFont="1">
      <alignment horizontal="left" vertical="top" wrapText="1" indent="1"/>
    </xf>
    <xf numFmtId="164" fontId="27" fillId="0" borderId="8" xfId="4" applyFont="1" applyBorder="1">
      <alignment horizontal="left" indent="1"/>
    </xf>
    <xf numFmtId="0" fontId="27" fillId="0" borderId="0" xfId="0" applyFont="1">
      <alignment horizontal="left" vertical="top" wrapText="1" indent="1"/>
    </xf>
    <xf numFmtId="164" fontId="27" fillId="3" borderId="8" xfId="4" applyFont="1" applyFill="1" applyBorder="1">
      <alignment horizontal="left" indent="1"/>
    </xf>
    <xf numFmtId="164" fontId="27" fillId="0" borderId="25" xfId="4" applyFont="1" applyBorder="1">
      <alignment horizontal="left" indent="1"/>
    </xf>
    <xf numFmtId="164" fontId="27" fillId="0" borderId="12" xfId="4" applyFont="1" applyBorder="1">
      <alignment horizontal="left" indent="1"/>
    </xf>
    <xf numFmtId="164" fontId="27" fillId="7" borderId="8" xfId="4" applyFont="1" applyFill="1" applyBorder="1">
      <alignment horizontal="left" indent="1"/>
    </xf>
    <xf numFmtId="164" fontId="30" fillId="7" borderId="8" xfId="4" applyFont="1" applyFill="1" applyBorder="1">
      <alignment horizontal="left" indent="1"/>
    </xf>
    <xf numFmtId="164" fontId="29" fillId="3" borderId="10" xfId="4" applyFont="1" applyFill="1" applyBorder="1">
      <alignment horizontal="left" indent="1"/>
    </xf>
    <xf numFmtId="0" fontId="13" fillId="3" borderId="9" xfId="11" applyFont="1" applyFill="1" applyBorder="1">
      <alignment horizontal="left" vertical="top" wrapText="1" indent="1"/>
    </xf>
    <xf numFmtId="164" fontId="27" fillId="3" borderId="25" xfId="4" applyFont="1" applyFill="1" applyBorder="1">
      <alignment horizontal="left" indent="1"/>
    </xf>
    <xf numFmtId="0" fontId="13" fillId="3" borderId="24" xfId="11" applyFont="1" applyFill="1" applyBorder="1">
      <alignment horizontal="left" vertical="top" wrapText="1" indent="1"/>
    </xf>
    <xf numFmtId="164" fontId="27" fillId="0" borderId="26" xfId="4" applyFont="1" applyBorder="1">
      <alignment horizontal="left" indent="1"/>
    </xf>
    <xf numFmtId="0" fontId="31" fillId="2" borderId="0" xfId="3" applyFont="1" applyFill="1" applyAlignment="1">
      <alignment horizontal="left" vertical="top"/>
    </xf>
    <xf numFmtId="0" fontId="9" fillId="3" borderId="9" xfId="11" applyFont="1" applyFill="1" applyBorder="1">
      <alignment horizontal="left" vertical="top" wrapText="1" indent="1"/>
    </xf>
    <xf numFmtId="0" fontId="9" fillId="3" borderId="24" xfId="11" applyFont="1" applyFill="1" applyBorder="1">
      <alignment horizontal="left" vertical="top" wrapText="1" indent="1"/>
    </xf>
    <xf numFmtId="0" fontId="26" fillId="2" borderId="0" xfId="5" applyFont="1" applyFill="1" applyAlignment="1">
      <alignment horizontal="center" vertical="center"/>
    </xf>
    <xf numFmtId="0" fontId="12" fillId="3" borderId="24" xfId="11" applyFont="1" applyFill="1" applyBorder="1">
      <alignment horizontal="left" vertical="top" wrapText="1" indent="1"/>
    </xf>
    <xf numFmtId="164" fontId="29" fillId="3" borderId="25" xfId="4" applyFont="1" applyFill="1" applyBorder="1">
      <alignment horizontal="left" indent="1"/>
    </xf>
    <xf numFmtId="164" fontId="27" fillId="3" borderId="12" xfId="4" applyFont="1" applyFill="1" applyBorder="1">
      <alignment horizontal="left" indent="1"/>
    </xf>
    <xf numFmtId="0" fontId="33" fillId="0" borderId="9" xfId="11" applyFont="1" applyBorder="1" applyAlignment="1">
      <alignment horizontal="left" vertical="top" wrapText="1"/>
    </xf>
    <xf numFmtId="0" fontId="33" fillId="0" borderId="0" xfId="0" applyFont="1" applyAlignment="1">
      <alignment horizontal="left" vertical="top" wrapText="1"/>
    </xf>
    <xf numFmtId="0" fontId="33" fillId="3" borderId="9" xfId="11" applyFont="1" applyFill="1" applyBorder="1" applyAlignment="1">
      <alignment horizontal="left" vertical="top" wrapText="1"/>
    </xf>
    <xf numFmtId="0" fontId="33" fillId="7" borderId="9" xfId="11" applyFont="1" applyFill="1" applyBorder="1" applyAlignment="1">
      <alignment horizontal="left" vertical="top" wrapText="1"/>
    </xf>
    <xf numFmtId="0" fontId="33" fillId="3" borderId="24" xfId="11" applyFont="1" applyFill="1" applyBorder="1" applyAlignment="1">
      <alignment horizontal="left" vertical="top" wrapText="1"/>
    </xf>
    <xf numFmtId="0" fontId="33" fillId="3" borderId="12" xfId="11" applyFont="1" applyFill="1" applyBorder="1" applyAlignment="1">
      <alignment horizontal="left" vertical="top" wrapText="1"/>
    </xf>
    <xf numFmtId="0" fontId="34" fillId="2" borderId="0" xfId="7" applyFont="1" applyFill="1" applyBorder="1">
      <alignment horizontal="left"/>
    </xf>
    <xf numFmtId="0" fontId="35" fillId="2" borderId="0" xfId="5" applyFont="1" applyFill="1">
      <alignment horizontal="center" vertical="top"/>
    </xf>
    <xf numFmtId="0" fontId="36" fillId="2" borderId="0" xfId="3" applyFont="1" applyFill="1" applyAlignment="1">
      <alignment horizontal="left" vertical="top"/>
    </xf>
    <xf numFmtId="0" fontId="11" fillId="0" borderId="9" xfId="11" applyFont="1" applyBorder="1" applyAlignment="1">
      <alignment horizontal="left" vertical="top" wrapText="1"/>
    </xf>
    <xf numFmtId="164" fontId="23" fillId="0" borderId="8" xfId="4" applyFont="1" applyBorder="1">
      <alignment horizontal="left" indent="1"/>
    </xf>
    <xf numFmtId="164" fontId="27" fillId="3" borderId="9" xfId="4" applyFont="1" applyFill="1" applyBorder="1">
      <alignment horizontal="left" indent="1"/>
    </xf>
    <xf numFmtId="164" fontId="27" fillId="3" borderId="0" xfId="4" applyFont="1" applyFill="1" applyBorder="1">
      <alignment horizontal="left" indent="1"/>
    </xf>
    <xf numFmtId="0" fontId="11" fillId="3" borderId="9" xfId="11" applyFont="1" applyFill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3" borderId="24" xfId="11" applyFont="1" applyFill="1" applyBorder="1" applyAlignment="1">
      <alignment horizontal="left" vertical="top" wrapText="1"/>
    </xf>
    <xf numFmtId="164" fontId="27" fillId="0" borderId="14" xfId="4" applyFont="1" applyBorder="1">
      <alignment horizontal="left" indent="1"/>
    </xf>
    <xf numFmtId="0" fontId="11" fillId="0" borderId="16" xfId="11" applyFont="1" applyBorder="1" applyAlignment="1">
      <alignment horizontal="left" vertical="top" wrapText="1"/>
    </xf>
    <xf numFmtId="164" fontId="27" fillId="3" borderId="14" xfId="4" applyFont="1" applyFill="1" applyBorder="1">
      <alignment horizontal="left" indent="1"/>
    </xf>
    <xf numFmtId="0" fontId="11" fillId="3" borderId="16" xfId="11" applyFont="1" applyFill="1" applyBorder="1" applyAlignment="1">
      <alignment horizontal="left" vertical="top" wrapText="1"/>
    </xf>
    <xf numFmtId="164" fontId="27" fillId="3" borderId="15" xfId="4" applyFont="1" applyFill="1" applyBorder="1">
      <alignment horizontal="left" indent="1"/>
    </xf>
    <xf numFmtId="164" fontId="27" fillId="3" borderId="16" xfId="4" applyFont="1" applyFill="1" applyBorder="1">
      <alignment horizontal="left" indent="1"/>
    </xf>
    <xf numFmtId="0" fontId="13" fillId="0" borderId="6" xfId="0" applyFont="1" applyBorder="1">
      <alignment horizontal="left" vertical="top" wrapText="1" indent="1"/>
    </xf>
    <xf numFmtId="0" fontId="9" fillId="0" borderId="6" xfId="0" applyFont="1" applyBorder="1">
      <alignment horizontal="left" vertical="top" wrapText="1" indent="1"/>
    </xf>
    <xf numFmtId="0" fontId="28" fillId="0" borderId="6" xfId="0" applyFont="1" applyBorder="1">
      <alignment horizontal="left" vertical="top" wrapText="1" indent="1"/>
    </xf>
    <xf numFmtId="0" fontId="11" fillId="0" borderId="6" xfId="0" applyFont="1" applyBorder="1" applyAlignment="1">
      <alignment horizontal="left" vertical="top" wrapText="1"/>
    </xf>
    <xf numFmtId="0" fontId="27" fillId="0" borderId="6" xfId="0" applyFont="1" applyBorder="1">
      <alignment horizontal="left" vertical="top" wrapText="1" indent="1"/>
    </xf>
    <xf numFmtId="0" fontId="35" fillId="2" borderId="6" xfId="5" applyFont="1" applyFill="1" applyBorder="1">
      <alignment horizontal="center" vertical="top"/>
    </xf>
    <xf numFmtId="0" fontId="9" fillId="0" borderId="28" xfId="0" applyFont="1" applyBorder="1">
      <alignment horizontal="left" vertical="top" wrapText="1" indent="1"/>
    </xf>
    <xf numFmtId="0" fontId="10" fillId="0" borderId="6" xfId="0" applyFont="1" applyBorder="1">
      <alignment horizontal="left" vertical="top" wrapText="1" indent="1"/>
    </xf>
    <xf numFmtId="164" fontId="27" fillId="7" borderId="25" xfId="4" applyFont="1" applyFill="1" applyBorder="1">
      <alignment horizontal="left" indent="1"/>
    </xf>
    <xf numFmtId="0" fontId="33" fillId="0" borderId="6" xfId="0" applyFont="1" applyBorder="1" applyAlignment="1">
      <alignment horizontal="left" vertical="top" wrapText="1"/>
    </xf>
    <xf numFmtId="0" fontId="33" fillId="0" borderId="16" xfId="11" applyFont="1" applyBorder="1" applyAlignment="1">
      <alignment horizontal="left" vertical="top" wrapText="1"/>
    </xf>
    <xf numFmtId="164" fontId="30" fillId="7" borderId="14" xfId="4" applyFont="1" applyFill="1" applyBorder="1">
      <alignment horizontal="left" indent="1"/>
    </xf>
    <xf numFmtId="0" fontId="33" fillId="7" borderId="16" xfId="11" applyFont="1" applyFill="1" applyBorder="1" applyAlignment="1">
      <alignment horizontal="left" vertical="top" wrapText="1"/>
    </xf>
    <xf numFmtId="164" fontId="27" fillId="7" borderId="14" xfId="4" applyFont="1" applyFill="1" applyBorder="1">
      <alignment horizontal="left" indent="1"/>
    </xf>
    <xf numFmtId="0" fontId="9" fillId="2" borderId="6" xfId="0" applyFont="1" applyFill="1" applyBorder="1">
      <alignment horizontal="left" vertical="top" wrapText="1" indent="1"/>
    </xf>
    <xf numFmtId="164" fontId="27" fillId="0" borderId="18" xfId="4" applyFont="1" applyBorder="1">
      <alignment horizontal="left" indent="1"/>
    </xf>
    <xf numFmtId="0" fontId="33" fillId="3" borderId="16" xfId="11" applyFont="1" applyFill="1" applyBorder="1" applyAlignment="1">
      <alignment horizontal="left" vertical="top" wrapText="1"/>
    </xf>
    <xf numFmtId="0" fontId="13" fillId="3" borderId="16" xfId="11" applyFont="1" applyFill="1" applyBorder="1">
      <alignment horizontal="left" vertical="top" wrapText="1" indent="1"/>
    </xf>
    <xf numFmtId="0" fontId="26" fillId="2" borderId="6" xfId="5" applyFont="1" applyFill="1" applyBorder="1">
      <alignment horizontal="center" vertical="top"/>
    </xf>
    <xf numFmtId="164" fontId="33" fillId="3" borderId="0" xfId="4" applyFont="1" applyFill="1" applyBorder="1" applyAlignment="1">
      <alignment horizontal="left"/>
    </xf>
    <xf numFmtId="0" fontId="13" fillId="7" borderId="16" xfId="11" applyFont="1" applyFill="1" applyBorder="1">
      <alignment horizontal="left" vertical="top" wrapText="1" indent="1"/>
    </xf>
    <xf numFmtId="164" fontId="27" fillId="3" borderId="18" xfId="4" applyFont="1" applyFill="1" applyBorder="1">
      <alignment horizontal="left" indent="1"/>
    </xf>
    <xf numFmtId="0" fontId="32" fillId="2" borderId="6" xfId="5" applyFont="1" applyFill="1" applyBorder="1">
      <alignment horizontal="center" vertical="top"/>
    </xf>
    <xf numFmtId="0" fontId="9" fillId="3" borderId="16" xfId="11" applyFont="1" applyFill="1" applyBorder="1">
      <alignment horizontal="left" vertical="top" wrapText="1" indent="1"/>
    </xf>
    <xf numFmtId="0" fontId="33" fillId="3" borderId="0" xfId="11" applyFont="1" applyFill="1" applyBorder="1" applyAlignment="1">
      <alignment horizontal="left" vertical="top" wrapText="1"/>
    </xf>
    <xf numFmtId="0" fontId="33" fillId="0" borderId="16" xfId="0" applyFont="1" applyBorder="1" applyAlignment="1">
      <alignment horizontal="left" vertical="top" wrapText="1"/>
    </xf>
    <xf numFmtId="0" fontId="28" fillId="2" borderId="0" xfId="7" applyFont="1" applyFill="1" applyBorder="1">
      <alignment horizontal="left"/>
    </xf>
    <xf numFmtId="0" fontId="37" fillId="2" borderId="0" xfId="5" applyFont="1" applyFill="1">
      <alignment horizontal="center" vertical="top"/>
    </xf>
    <xf numFmtId="0" fontId="38" fillId="2" borderId="0" xfId="3" applyFont="1" applyFill="1" applyAlignment="1">
      <alignment horizontal="left" vertical="top"/>
    </xf>
    <xf numFmtId="0" fontId="23" fillId="0" borderId="0" xfId="0" applyFont="1">
      <alignment horizontal="left" vertical="top" wrapText="1" indent="1"/>
    </xf>
    <xf numFmtId="0" fontId="11" fillId="3" borderId="0" xfId="11" applyFont="1" applyFill="1" applyBorder="1" applyAlignment="1">
      <alignment horizontal="left" vertical="top" wrapText="1"/>
    </xf>
    <xf numFmtId="164" fontId="23" fillId="3" borderId="25" xfId="4" applyFont="1" applyFill="1" applyBorder="1">
      <alignment horizontal="left" indent="1"/>
    </xf>
    <xf numFmtId="0" fontId="23" fillId="0" borderId="6" xfId="0" applyFont="1" applyBorder="1">
      <alignment horizontal="left" vertical="top" wrapText="1" indent="1"/>
    </xf>
    <xf numFmtId="164" fontId="23" fillId="0" borderId="14" xfId="4" applyFont="1" applyBorder="1">
      <alignment horizontal="left" indent="1"/>
    </xf>
    <xf numFmtId="0" fontId="37" fillId="2" borderId="6" xfId="5" applyFont="1" applyFill="1" applyBorder="1">
      <alignment horizontal="center" vertical="top"/>
    </xf>
    <xf numFmtId="0" fontId="11" fillId="0" borderId="0" xfId="0" applyFont="1">
      <alignment horizontal="left" vertical="top" wrapText="1" indent="1"/>
    </xf>
    <xf numFmtId="0" fontId="11" fillId="0" borderId="6" xfId="0" applyFont="1" applyBorder="1">
      <alignment horizontal="left" vertical="top" wrapText="1" indent="1"/>
    </xf>
    <xf numFmtId="0" fontId="28" fillId="0" borderId="28" xfId="0" applyFont="1" applyBorder="1">
      <alignment horizontal="left" vertical="top" wrapText="1" indent="1"/>
    </xf>
    <xf numFmtId="164" fontId="27" fillId="0" borderId="8" xfId="4" applyFont="1" applyFill="1" applyBorder="1">
      <alignment horizontal="left" indent="1"/>
    </xf>
    <xf numFmtId="164" fontId="27" fillId="0" borderId="14" xfId="4" applyFont="1" applyFill="1" applyBorder="1">
      <alignment horizontal="left" indent="1"/>
    </xf>
    <xf numFmtId="0" fontId="13" fillId="0" borderId="18" xfId="11" applyFont="1" applyBorder="1" applyAlignment="1">
      <alignment horizontal="left" vertical="top" wrapText="1"/>
    </xf>
    <xf numFmtId="164" fontId="27" fillId="0" borderId="10" xfId="4" applyFont="1" applyFill="1" applyBorder="1">
      <alignment horizontal="left" indent="1"/>
    </xf>
    <xf numFmtId="0" fontId="33" fillId="0" borderId="11" xfId="11" applyFont="1" applyBorder="1" applyAlignment="1">
      <alignment horizontal="left" vertical="top" wrapText="1"/>
    </xf>
    <xf numFmtId="164" fontId="27" fillId="0" borderId="25" xfId="4" applyFont="1" applyFill="1" applyBorder="1">
      <alignment horizontal="left" indent="1"/>
    </xf>
    <xf numFmtId="164" fontId="27" fillId="0" borderId="12" xfId="4" applyFont="1" applyFill="1" applyBorder="1">
      <alignment horizontal="left" indent="1"/>
    </xf>
    <xf numFmtId="164" fontId="27" fillId="0" borderId="18" xfId="4" applyFont="1" applyFill="1" applyBorder="1">
      <alignment horizontal="left" indent="1"/>
    </xf>
    <xf numFmtId="164" fontId="27" fillId="0" borderId="0" xfId="4" applyFont="1" applyFill="1" applyBorder="1">
      <alignment horizontal="left" indent="1"/>
    </xf>
    <xf numFmtId="18" fontId="11" fillId="5" borderId="15" xfId="11" applyNumberFormat="1" applyFont="1" applyFill="1" applyBorder="1" applyAlignment="1">
      <alignment horizontal="center" vertical="top" wrapText="1"/>
    </xf>
    <xf numFmtId="18" fontId="11" fillId="5" borderId="9" xfId="11" applyNumberFormat="1" applyFont="1" applyFill="1" applyBorder="1" applyAlignment="1">
      <alignment horizontal="center" vertical="top" wrapText="1"/>
    </xf>
    <xf numFmtId="18" fontId="11" fillId="5" borderId="12" xfId="0" applyNumberFormat="1" applyFont="1" applyFill="1" applyBorder="1" applyAlignment="1">
      <alignment horizontal="center" vertical="top" wrapText="1"/>
    </xf>
    <xf numFmtId="165" fontId="11" fillId="5" borderId="9" xfId="11" applyNumberFormat="1" applyFont="1" applyFill="1" applyBorder="1" applyAlignment="1">
      <alignment horizontal="center" vertical="top" wrapText="1"/>
    </xf>
    <xf numFmtId="164" fontId="23" fillId="0" borderId="13" xfId="4" applyFont="1" applyFill="1" applyBorder="1">
      <alignment horizontal="left" indent="1"/>
    </xf>
    <xf numFmtId="18" fontId="11" fillId="0" borderId="9" xfId="11" applyNumberFormat="1" applyFont="1" applyBorder="1" applyAlignment="1">
      <alignment horizontal="center" vertical="top" wrapText="1"/>
    </xf>
    <xf numFmtId="18" fontId="11" fillId="0" borderId="12" xfId="11" applyNumberFormat="1" applyFont="1" applyBorder="1" applyAlignment="1">
      <alignment horizontal="center" vertical="top" wrapText="1"/>
    </xf>
    <xf numFmtId="18" fontId="33" fillId="0" borderId="24" xfId="11" applyNumberFormat="1" applyFont="1" applyBorder="1" applyAlignment="1">
      <alignment horizontal="center" vertical="top" wrapText="1"/>
    </xf>
    <xf numFmtId="18" fontId="33" fillId="0" borderId="11" xfId="11" applyNumberFormat="1" applyFont="1" applyBorder="1" applyAlignment="1">
      <alignment horizontal="center" vertical="top" wrapText="1"/>
    </xf>
    <xf numFmtId="18" fontId="33" fillId="0" borderId="9" xfId="11" applyNumberFormat="1" applyFont="1" applyBorder="1" applyAlignment="1">
      <alignment horizontal="center" vertical="top" wrapText="1"/>
    </xf>
    <xf numFmtId="18" fontId="33" fillId="0" borderId="26" xfId="11" applyNumberFormat="1" applyFont="1" applyBorder="1" applyAlignment="1">
      <alignment horizontal="center" vertical="top" wrapText="1"/>
    </xf>
    <xf numFmtId="19" fontId="33" fillId="3" borderId="9" xfId="11" applyNumberFormat="1" applyFont="1" applyFill="1" applyBorder="1" applyAlignment="1">
      <alignment horizontal="center" vertical="top" wrapText="1"/>
    </xf>
    <xf numFmtId="19" fontId="33" fillId="0" borderId="24" xfId="11" applyNumberFormat="1" applyFont="1" applyBorder="1" applyAlignment="1">
      <alignment horizontal="center" vertical="top" wrapText="1"/>
    </xf>
    <xf numFmtId="19" fontId="33" fillId="0" borderId="9" xfId="11" applyNumberFormat="1" applyFont="1" applyBorder="1" applyAlignment="1">
      <alignment horizontal="center" vertical="top" wrapText="1"/>
    </xf>
    <xf numFmtId="19" fontId="11" fillId="0" borderId="9" xfId="11" applyNumberFormat="1" applyFont="1" applyBorder="1" applyAlignment="1">
      <alignment horizontal="center" vertical="top" wrapText="1"/>
    </xf>
    <xf numFmtId="19" fontId="11" fillId="3" borderId="9" xfId="11" applyNumberFormat="1" applyFont="1" applyFill="1" applyBorder="1" applyAlignment="1">
      <alignment horizontal="center" vertical="top" wrapText="1"/>
    </xf>
    <xf numFmtId="0" fontId="33" fillId="0" borderId="9" xfId="11" applyFont="1" applyBorder="1" applyAlignment="1">
      <alignment horizontal="center" vertical="top" wrapText="1"/>
    </xf>
    <xf numFmtId="0" fontId="11" fillId="0" borderId="9" xfId="11" applyFont="1" applyBorder="1" applyAlignment="1">
      <alignment horizontal="center" vertical="top" wrapText="1"/>
    </xf>
    <xf numFmtId="19" fontId="11" fillId="0" borderId="24" xfId="11" applyNumberFormat="1" applyFont="1" applyBorder="1" applyAlignment="1">
      <alignment horizontal="center" vertical="top" wrapText="1"/>
    </xf>
    <xf numFmtId="18" fontId="33" fillId="3" borderId="9" xfId="11" applyNumberFormat="1" applyFont="1" applyFill="1" applyBorder="1" applyAlignment="1">
      <alignment horizontal="center" vertical="top" wrapText="1"/>
    </xf>
    <xf numFmtId="18" fontId="11" fillId="3" borderId="24" xfId="11" applyNumberFormat="1" applyFont="1" applyFill="1" applyBorder="1" applyAlignment="1">
      <alignment horizontal="center" vertical="top" wrapText="1"/>
    </xf>
    <xf numFmtId="0" fontId="39" fillId="8" borderId="7" xfId="10" applyFont="1" applyFill="1" applyBorder="1" applyAlignment="1">
      <alignment horizontal="center" vertical="center"/>
    </xf>
    <xf numFmtId="49" fontId="24" fillId="2" borderId="23" xfId="0" applyNumberFormat="1" applyFont="1" applyFill="1" applyBorder="1" applyAlignment="1"/>
    <xf numFmtId="0" fontId="40" fillId="2" borderId="31" xfId="7" applyFont="1" applyFill="1" applyBorder="1">
      <alignment horizontal="left"/>
    </xf>
    <xf numFmtId="49" fontId="24" fillId="2" borderId="6" xfId="0" applyNumberFormat="1" applyFont="1" applyFill="1" applyBorder="1" applyAlignment="1"/>
    <xf numFmtId="164" fontId="27" fillId="5" borderId="8" xfId="4" applyFont="1" applyFill="1" applyBorder="1">
      <alignment horizontal="left" indent="1"/>
    </xf>
    <xf numFmtId="164" fontId="23" fillId="0" borderId="10" xfId="4" applyFont="1" applyFill="1" applyBorder="1">
      <alignment horizontal="left" indent="1"/>
    </xf>
    <xf numFmtId="165" fontId="11" fillId="0" borderId="11" xfId="0" applyNumberFormat="1" applyFont="1" applyBorder="1" applyAlignment="1">
      <alignment horizontal="center" vertical="top" wrapText="1"/>
    </xf>
    <xf numFmtId="18" fontId="11" fillId="3" borderId="9" xfId="11" applyNumberFormat="1" applyFont="1" applyFill="1" applyBorder="1" applyAlignment="1">
      <alignment horizontal="center" vertical="top" wrapText="1"/>
    </xf>
    <xf numFmtId="18" fontId="11" fillId="3" borderId="9" xfId="0" applyNumberFormat="1" applyFont="1" applyFill="1" applyBorder="1" applyAlignment="1">
      <alignment horizontal="center" vertical="top" wrapText="1"/>
    </xf>
    <xf numFmtId="0" fontId="12" fillId="3" borderId="9" xfId="0" applyFont="1" applyFill="1" applyBorder="1">
      <alignment horizontal="left" vertical="top" wrapText="1" indent="1"/>
    </xf>
    <xf numFmtId="0" fontId="12" fillId="3" borderId="16" xfId="0" applyFont="1" applyFill="1" applyBorder="1">
      <alignment horizontal="left" vertical="top" wrapText="1" indent="1"/>
    </xf>
    <xf numFmtId="18" fontId="11" fillId="3" borderId="17" xfId="11" applyNumberFormat="1" applyFont="1" applyFill="1" applyBorder="1" applyAlignment="1">
      <alignment horizontal="center" vertical="top" wrapText="1"/>
    </xf>
    <xf numFmtId="164" fontId="23" fillId="3" borderId="13" xfId="4" applyFont="1" applyFill="1" applyBorder="1">
      <alignment horizontal="left" indent="1"/>
    </xf>
    <xf numFmtId="164" fontId="30" fillId="5" borderId="8" xfId="4" applyFont="1" applyFill="1" applyBorder="1">
      <alignment horizontal="left" indent="1"/>
    </xf>
    <xf numFmtId="164" fontId="41" fillId="3" borderId="8" xfId="4" applyFont="1" applyFill="1" applyBorder="1">
      <alignment horizontal="left" indent="1"/>
    </xf>
    <xf numFmtId="164" fontId="27" fillId="5" borderId="25" xfId="4" applyFont="1" applyFill="1" applyBorder="1">
      <alignment horizontal="left" indent="1"/>
    </xf>
    <xf numFmtId="164" fontId="27" fillId="5" borderId="26" xfId="4" applyFont="1" applyFill="1" applyBorder="1">
      <alignment horizontal="left" indent="1"/>
    </xf>
    <xf numFmtId="0" fontId="13" fillId="5" borderId="15" xfId="11" applyFont="1" applyFill="1" applyBorder="1">
      <alignment horizontal="left" vertical="top" wrapText="1" indent="1"/>
    </xf>
    <xf numFmtId="18" fontId="11" fillId="3" borderId="30" xfId="11" applyNumberFormat="1" applyFont="1" applyFill="1" applyBorder="1" applyAlignment="1">
      <alignment horizontal="center" vertical="top" wrapText="1"/>
    </xf>
    <xf numFmtId="18" fontId="11" fillId="3" borderId="9" xfId="11" applyNumberFormat="1" applyFont="1" applyFill="1" applyBorder="1" applyAlignment="1">
      <alignment horizontal="left" vertical="top" wrapText="1"/>
    </xf>
    <xf numFmtId="0" fontId="11" fillId="5" borderId="9" xfId="11" applyFont="1" applyFill="1" applyBorder="1" applyAlignment="1">
      <alignment horizontal="left" vertical="top" wrapText="1"/>
    </xf>
    <xf numFmtId="0" fontId="33" fillId="5" borderId="16" xfId="11" applyFont="1" applyFill="1" applyBorder="1" applyAlignment="1">
      <alignment horizontal="left" vertical="top" wrapText="1"/>
    </xf>
    <xf numFmtId="164" fontId="27" fillId="5" borderId="14" xfId="4" applyFont="1" applyFill="1" applyBorder="1">
      <alignment horizontal="left" indent="1"/>
    </xf>
    <xf numFmtId="19" fontId="11" fillId="3" borderId="24" xfId="11" applyNumberFormat="1" applyFont="1" applyFill="1" applyBorder="1" applyAlignment="1">
      <alignment horizontal="center" vertical="top" wrapText="1"/>
    </xf>
    <xf numFmtId="0" fontId="11" fillId="3" borderId="9" xfId="11" applyFont="1" applyFill="1" applyBorder="1" applyAlignment="1">
      <alignment horizontal="center" vertical="top" wrapText="1"/>
    </xf>
    <xf numFmtId="0" fontId="11" fillId="3" borderId="9" xfId="11" applyFont="1" applyFill="1" applyBorder="1">
      <alignment horizontal="left" vertical="top" wrapText="1" indent="1"/>
    </xf>
    <xf numFmtId="0" fontId="11" fillId="3" borderId="16" xfId="11" applyFont="1" applyFill="1" applyBorder="1">
      <alignment horizontal="left" vertical="top" wrapText="1" indent="1"/>
    </xf>
    <xf numFmtId="18" fontId="12" fillId="0" borderId="12" xfId="0" applyNumberFormat="1" applyFont="1" applyBorder="1" applyAlignment="1">
      <alignment horizontal="center" vertical="top" wrapText="1"/>
    </xf>
    <xf numFmtId="18" fontId="12" fillId="5" borderId="9" xfId="11" applyNumberFormat="1" applyFont="1" applyFill="1" applyBorder="1" applyAlignment="1">
      <alignment horizontal="center" vertical="top" wrapText="1"/>
    </xf>
    <xf numFmtId="18" fontId="42" fillId="0" borderId="12" xfId="11" applyNumberFormat="1" applyFont="1" applyBorder="1" applyAlignment="1">
      <alignment horizontal="center" vertical="top" wrapText="1"/>
    </xf>
    <xf numFmtId="18" fontId="33" fillId="0" borderId="9" xfId="11" applyNumberFormat="1" applyFont="1" applyBorder="1" applyAlignment="1">
      <alignment horizontal="left" vertical="top" wrapText="1"/>
    </xf>
    <xf numFmtId="18" fontId="33" fillId="5" borderId="24" xfId="11" applyNumberFormat="1" applyFont="1" applyFill="1" applyBorder="1" applyAlignment="1">
      <alignment horizontal="center" vertical="top" wrapText="1"/>
    </xf>
    <xf numFmtId="18" fontId="33" fillId="0" borderId="0" xfId="11" applyNumberFormat="1" applyFont="1" applyBorder="1" applyAlignment="1">
      <alignment horizontal="center" vertical="top" wrapText="1"/>
    </xf>
    <xf numFmtId="18" fontId="11" fillId="0" borderId="9" xfId="11" applyNumberFormat="1" applyFont="1" applyBorder="1" applyAlignment="1">
      <alignment horizontal="left" vertical="top" wrapText="1"/>
    </xf>
    <xf numFmtId="165" fontId="33" fillId="0" borderId="9" xfId="11" applyNumberFormat="1" applyFont="1" applyBorder="1" applyAlignment="1">
      <alignment horizontal="center" vertical="top" wrapText="1"/>
    </xf>
    <xf numFmtId="0" fontId="22" fillId="2" borderId="2" xfId="0" applyFont="1" applyFill="1" applyBorder="1" applyAlignment="1">
      <alignment horizontal="left" vertical="top" wrapText="1"/>
    </xf>
    <xf numFmtId="0" fontId="22" fillId="2" borderId="3" xfId="0" applyFont="1" applyFill="1" applyBorder="1" applyAlignment="1">
      <alignment horizontal="left" vertical="top" wrapText="1"/>
    </xf>
    <xf numFmtId="0" fontId="22" fillId="2" borderId="4" xfId="0" applyFont="1" applyFill="1" applyBorder="1" applyAlignment="1">
      <alignment horizontal="left" vertical="top" wrapText="1"/>
    </xf>
    <xf numFmtId="0" fontId="15" fillId="6" borderId="19" xfId="11" applyFont="1" applyFill="1" applyBorder="1">
      <alignment horizontal="left" vertical="top" wrapText="1" indent="1"/>
    </xf>
    <xf numFmtId="0" fontId="15" fillId="6" borderId="20" xfId="11" applyFont="1" applyFill="1" applyBorder="1">
      <alignment horizontal="left" vertical="top" wrapText="1" indent="1"/>
    </xf>
    <xf numFmtId="0" fontId="15" fillId="6" borderId="21" xfId="11" applyFont="1" applyFill="1" applyBorder="1">
      <alignment horizontal="left" vertical="top" wrapText="1" indent="1"/>
    </xf>
    <xf numFmtId="49" fontId="24" fillId="2" borderId="22" xfId="1" applyNumberFormat="1" applyFont="1" applyFill="1" applyBorder="1" applyAlignment="1">
      <alignment horizontal="center" vertical="center"/>
    </xf>
    <xf numFmtId="49" fontId="24" fillId="2" borderId="0" xfId="1" applyNumberFormat="1" applyFont="1" applyFill="1" applyBorder="1" applyAlignment="1">
      <alignment horizontal="center"/>
    </xf>
    <xf numFmtId="0" fontId="15" fillId="6" borderId="27" xfId="11" applyFont="1" applyFill="1" applyBorder="1">
      <alignment horizontal="left" vertical="top" wrapText="1" indent="1"/>
    </xf>
    <xf numFmtId="0" fontId="15" fillId="6" borderId="28" xfId="11" applyFont="1" applyFill="1" applyBorder="1">
      <alignment horizontal="left" vertical="top" wrapText="1" indent="1"/>
    </xf>
    <xf numFmtId="0" fontId="15" fillId="6" borderId="29" xfId="11" applyFont="1" applyFill="1" applyBorder="1">
      <alignment horizontal="left" vertical="top" wrapText="1" indent="1"/>
    </xf>
    <xf numFmtId="49" fontId="24" fillId="2" borderId="0" xfId="0" applyNumberFormat="1" applyFont="1" applyFill="1" applyAlignment="1">
      <alignment horizontal="center"/>
    </xf>
    <xf numFmtId="49" fontId="24" fillId="2" borderId="22" xfId="0" applyNumberFormat="1" applyFont="1" applyFill="1" applyBorder="1" applyAlignment="1">
      <alignment horizontal="center"/>
    </xf>
    <xf numFmtId="49" fontId="24" fillId="2" borderId="22" xfId="1" applyNumberFormat="1" applyFont="1" applyFill="1" applyBorder="1" applyAlignment="1">
      <alignment horizontal="center"/>
    </xf>
  </cellXfs>
  <cellStyles count="12">
    <cellStyle name="Calendar details" xfId="11" xr:uid="{00000000-0005-0000-0000-000000000000}"/>
    <cellStyle name="Entry Fields" xfId="10" xr:uid="{00000000-0005-0000-0000-000001000000}"/>
    <cellStyle name="Explanatory Text" xfId="9" builtinId="53" customBuiltin="1"/>
    <cellStyle name="Followed Hyperlink" xfId="8" builtinId="9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6" builtinId="19" customBuiltin="1"/>
    <cellStyle name="Hyperlink" xfId="5" builtinId="8" customBuiltin="1"/>
    <cellStyle name="Normal" xfId="0" builtinId="0" customBuiltin="1"/>
    <cellStyle name="Title" xfId="1" builtinId="15" customBuiltin="1"/>
    <cellStyle name="Year" xfId="7" xr:uid="{00000000-0005-0000-0000-00000B000000}"/>
  </cellStyles>
  <dxfs count="40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6E8390"/>
      <color rgb="FF8FC6E2"/>
      <color rgb="FF172743"/>
      <color rgb="FFCFAA49"/>
      <color rgb="FF605D71"/>
      <color rgb="FFD9D9D9"/>
      <color rgb="FFEBE9D3"/>
      <color rgb="FFD7B5C0"/>
      <color rgb="FFFAF9F5"/>
      <color rgb="FFE0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2255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2255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2255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2255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2255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2255" TargetMode="Externa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https://join.ourfamilywizard.com/app/join/signup?utm_source=ps_template&amp;utm_medium=download&amp;utm_campaign=5050_2255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2255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2255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2255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2255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2255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D942B1-3A56-F4BD-3232-AC642D5B246C}"/>
            </a:ext>
          </a:extLst>
        </xdr:cNvPr>
        <xdr:cNvSpPr/>
      </xdr:nvSpPr>
      <xdr:spPr>
        <a:xfrm>
          <a:off x="546100" y="120291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1240465</xdr:colOff>
      <xdr:row>8</xdr:row>
      <xdr:rowOff>189948</xdr:rowOff>
    </xdr:from>
    <xdr:to>
      <xdr:col>9</xdr:col>
      <xdr:colOff>17116</xdr:colOff>
      <xdr:row>8</xdr:row>
      <xdr:rowOff>472558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95313000-F0F1-F149-AE0A-3EE9547FDB81}"/>
            </a:ext>
          </a:extLst>
        </xdr:cNvPr>
        <xdr:cNvSpPr txBox="1"/>
      </xdr:nvSpPr>
      <xdr:spPr>
        <a:xfrm>
          <a:off x="9214884" y="4605413"/>
          <a:ext cx="8700372" cy="28261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1233967</xdr:colOff>
      <xdr:row>10</xdr:row>
      <xdr:rowOff>193121</xdr:rowOff>
    </xdr:from>
    <xdr:to>
      <xdr:col>7</xdr:col>
      <xdr:colOff>1329070</xdr:colOff>
      <xdr:row>10</xdr:row>
      <xdr:rowOff>546395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7BC5F1F6-EA57-994F-8904-30FD2F6C80F9}"/>
            </a:ext>
          </a:extLst>
        </xdr:cNvPr>
        <xdr:cNvSpPr txBox="1"/>
      </xdr:nvSpPr>
      <xdr:spPr>
        <a:xfrm>
          <a:off x="9208386" y="5893354"/>
          <a:ext cx="5056963" cy="353274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1314302</xdr:colOff>
      <xdr:row>10</xdr:row>
      <xdr:rowOff>191976</xdr:rowOff>
    </xdr:from>
    <xdr:to>
      <xdr:col>9</xdr:col>
      <xdr:colOff>4417</xdr:colOff>
      <xdr:row>10</xdr:row>
      <xdr:rowOff>546395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D1B95BF3-F3F6-2D45-9D69-02890F56BDAC}"/>
            </a:ext>
          </a:extLst>
        </xdr:cNvPr>
        <xdr:cNvSpPr txBox="1"/>
      </xdr:nvSpPr>
      <xdr:spPr>
        <a:xfrm>
          <a:off x="14250581" y="5892209"/>
          <a:ext cx="3651976" cy="35441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1225697</xdr:colOff>
      <xdr:row>12</xdr:row>
      <xdr:rowOff>164549</xdr:rowOff>
    </xdr:from>
    <xdr:to>
      <xdr:col>8</xdr:col>
      <xdr:colOff>2468217</xdr:colOff>
      <xdr:row>12</xdr:row>
      <xdr:rowOff>502093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E07ABA7F-6206-EF48-9E03-6B42AB226B9B}"/>
            </a:ext>
          </a:extLst>
        </xdr:cNvPr>
        <xdr:cNvSpPr txBox="1"/>
      </xdr:nvSpPr>
      <xdr:spPr>
        <a:xfrm>
          <a:off x="9200116" y="7149549"/>
          <a:ext cx="8685310" cy="337544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1107557</xdr:colOff>
      <xdr:row>14</xdr:row>
      <xdr:rowOff>179458</xdr:rowOff>
    </xdr:from>
    <xdr:to>
      <xdr:col>5</xdr:col>
      <xdr:colOff>29533</xdr:colOff>
      <xdr:row>14</xdr:row>
      <xdr:rowOff>502093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BCA802B6-3FA0-6941-9E56-B08D68162AD3}"/>
            </a:ext>
          </a:extLst>
        </xdr:cNvPr>
        <xdr:cNvSpPr txBox="1"/>
      </xdr:nvSpPr>
      <xdr:spPr>
        <a:xfrm>
          <a:off x="4120115" y="8449225"/>
          <a:ext cx="3883837" cy="322635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885</xdr:colOff>
      <xdr:row>8</xdr:row>
      <xdr:rowOff>186267</xdr:rowOff>
    </xdr:from>
    <xdr:to>
      <xdr:col>5</xdr:col>
      <xdr:colOff>1240465</xdr:colOff>
      <xdr:row>8</xdr:row>
      <xdr:rowOff>472558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165233B-5508-A848-A286-0B0D0C6F107C}"/>
            </a:ext>
          </a:extLst>
        </xdr:cNvPr>
        <xdr:cNvSpPr txBox="1"/>
      </xdr:nvSpPr>
      <xdr:spPr>
        <a:xfrm>
          <a:off x="532513" y="4601732"/>
          <a:ext cx="8682371" cy="286291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A</a:t>
          </a:r>
        </a:p>
      </xdr:txBody>
    </xdr:sp>
    <xdr:clientData/>
  </xdr:twoCellAnchor>
  <xdr:twoCellAnchor>
    <xdr:from>
      <xdr:col>2</xdr:col>
      <xdr:colOff>25399</xdr:colOff>
      <xdr:row>10</xdr:row>
      <xdr:rowOff>177800</xdr:rowOff>
    </xdr:from>
    <xdr:to>
      <xdr:col>3</xdr:col>
      <xdr:colOff>1240465</xdr:colOff>
      <xdr:row>10</xdr:row>
      <xdr:rowOff>516860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723C9AFA-9B4A-EB4E-A19C-7AA86AF38E57}"/>
            </a:ext>
          </a:extLst>
        </xdr:cNvPr>
        <xdr:cNvSpPr txBox="1"/>
      </xdr:nvSpPr>
      <xdr:spPr>
        <a:xfrm>
          <a:off x="557027" y="5878033"/>
          <a:ext cx="3695996" cy="33906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885</xdr:colOff>
      <xdr:row>12</xdr:row>
      <xdr:rowOff>160867</xdr:rowOff>
    </xdr:from>
    <xdr:to>
      <xdr:col>5</xdr:col>
      <xdr:colOff>1225697</xdr:colOff>
      <xdr:row>12</xdr:row>
      <xdr:rowOff>516860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B6A7E4A5-F510-D64B-A036-F4C156A06E68}"/>
            </a:ext>
          </a:extLst>
        </xdr:cNvPr>
        <xdr:cNvSpPr txBox="1"/>
      </xdr:nvSpPr>
      <xdr:spPr>
        <a:xfrm>
          <a:off x="532513" y="7145867"/>
          <a:ext cx="8667603" cy="35599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A</a:t>
          </a:r>
        </a:p>
      </xdr:txBody>
    </xdr:sp>
    <xdr:clientData/>
  </xdr:twoCellAnchor>
  <xdr:twoCellAnchor>
    <xdr:from>
      <xdr:col>2</xdr:col>
      <xdr:colOff>25399</xdr:colOff>
      <xdr:row>14</xdr:row>
      <xdr:rowOff>177800</xdr:rowOff>
    </xdr:from>
    <xdr:to>
      <xdr:col>3</xdr:col>
      <xdr:colOff>1122326</xdr:colOff>
      <xdr:row>14</xdr:row>
      <xdr:rowOff>487326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9C458F8-F431-0247-B01A-DD11D15F77A8}"/>
            </a:ext>
          </a:extLst>
        </xdr:cNvPr>
        <xdr:cNvSpPr txBox="1"/>
      </xdr:nvSpPr>
      <xdr:spPr>
        <a:xfrm>
          <a:off x="557027" y="8447567"/>
          <a:ext cx="3577857" cy="309526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1172239</xdr:colOff>
      <xdr:row>6</xdr:row>
      <xdr:rowOff>177210</xdr:rowOff>
    </xdr:from>
    <xdr:to>
      <xdr:col>5</xdr:col>
      <xdr:colOff>1343837</xdr:colOff>
      <xdr:row>6</xdr:row>
      <xdr:rowOff>487326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F75E6D1-3FD2-6242-9620-FBF93179FDD8}"/>
            </a:ext>
          </a:extLst>
        </xdr:cNvPr>
        <xdr:cNvSpPr txBox="1"/>
      </xdr:nvSpPr>
      <xdr:spPr>
        <a:xfrm>
          <a:off x="4184797" y="3307908"/>
          <a:ext cx="5133459" cy="310116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A</a:t>
          </a:r>
        </a:p>
      </xdr:txBody>
    </xdr:sp>
    <xdr:clientData/>
  </xdr:twoCellAnchor>
  <xdr:twoCellAnchor>
    <xdr:from>
      <xdr:col>2</xdr:col>
      <xdr:colOff>14768</xdr:colOff>
      <xdr:row>6</xdr:row>
      <xdr:rowOff>181934</xdr:rowOff>
    </xdr:from>
    <xdr:to>
      <xdr:col>3</xdr:col>
      <xdr:colOff>1166628</xdr:colOff>
      <xdr:row>6</xdr:row>
      <xdr:rowOff>487326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A03011B8-4A65-2E49-AC39-C57B7492CCE7}"/>
            </a:ext>
          </a:extLst>
        </xdr:cNvPr>
        <xdr:cNvSpPr txBox="1"/>
      </xdr:nvSpPr>
      <xdr:spPr>
        <a:xfrm>
          <a:off x="546396" y="3312632"/>
          <a:ext cx="3632790" cy="305392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1333796</xdr:colOff>
      <xdr:row>6</xdr:row>
      <xdr:rowOff>181934</xdr:rowOff>
    </xdr:from>
    <xdr:to>
      <xdr:col>7</xdr:col>
      <xdr:colOff>1240466</xdr:colOff>
      <xdr:row>6</xdr:row>
      <xdr:rowOff>487325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907BB069-4E72-9145-9588-B726B377F75E}"/>
            </a:ext>
          </a:extLst>
        </xdr:cNvPr>
        <xdr:cNvSpPr txBox="1"/>
      </xdr:nvSpPr>
      <xdr:spPr>
        <a:xfrm>
          <a:off x="9308215" y="3312632"/>
          <a:ext cx="4868530" cy="30539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1240465</xdr:colOff>
      <xdr:row>6</xdr:row>
      <xdr:rowOff>181936</xdr:rowOff>
    </xdr:from>
    <xdr:to>
      <xdr:col>9</xdr:col>
      <xdr:colOff>14767</xdr:colOff>
      <xdr:row>6</xdr:row>
      <xdr:rowOff>487325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1D44FD3C-1357-854A-9A92-5F49F8771F7F}"/>
            </a:ext>
          </a:extLst>
        </xdr:cNvPr>
        <xdr:cNvSpPr txBox="1"/>
      </xdr:nvSpPr>
      <xdr:spPr>
        <a:xfrm>
          <a:off x="14176744" y="3312634"/>
          <a:ext cx="3736163" cy="30538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A</a:t>
          </a:r>
        </a:p>
      </xdr:txBody>
    </xdr:sp>
    <xdr:clientData/>
  </xdr:twoCellAnchor>
  <xdr:twoCellAnchor>
    <xdr:from>
      <xdr:col>3</xdr:col>
      <xdr:colOff>1206501</xdr:colOff>
      <xdr:row>10</xdr:row>
      <xdr:rowOff>181935</xdr:rowOff>
    </xdr:from>
    <xdr:to>
      <xdr:col>5</xdr:col>
      <xdr:colOff>1225698</xdr:colOff>
      <xdr:row>10</xdr:row>
      <xdr:rowOff>531626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A5B6482B-C259-AD4B-848E-A16D4884D9FA}"/>
            </a:ext>
          </a:extLst>
        </xdr:cNvPr>
        <xdr:cNvSpPr txBox="1"/>
      </xdr:nvSpPr>
      <xdr:spPr>
        <a:xfrm>
          <a:off x="4219059" y="5882168"/>
          <a:ext cx="4981058" cy="349691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A</a:t>
          </a:r>
        </a:p>
      </xdr:txBody>
    </xdr:sp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304800</xdr:colOff>
      <xdr:row>3</xdr:row>
      <xdr:rowOff>304800</xdr:rowOff>
    </xdr:to>
    <xdr:sp macro="" textlink="">
      <xdr:nvSpPr>
        <xdr:cNvPr id="1029" name="AutoShape 5">
          <a:extLst>
            <a:ext uri="{FF2B5EF4-FFF2-40B4-BE49-F238E27FC236}">
              <a16:creationId xmlns:a16="http://schemas.microsoft.com/office/drawing/2014/main" id="{7443E7B6-E917-8DE9-FE28-83546988FDF1}"/>
            </a:ext>
          </a:extLst>
        </xdr:cNvPr>
        <xdr:cNvSpPr>
          <a:spLocks noChangeAspect="1" noChangeArrowheads="1"/>
        </xdr:cNvSpPr>
      </xdr:nvSpPr>
      <xdr:spPr bwMode="auto">
        <a:xfrm>
          <a:off x="18745200" y="139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2156046</xdr:colOff>
      <xdr:row>1</xdr:row>
      <xdr:rowOff>635000</xdr:rowOff>
    </xdr:from>
    <xdr:to>
      <xdr:col>8</xdr:col>
      <xdr:colOff>2127454</xdr:colOff>
      <xdr:row>3</xdr:row>
      <xdr:rowOff>594910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5DFF8217-9D54-2474-1F24-90E8F5C35F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92325" y="826977"/>
          <a:ext cx="2452338" cy="117084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21</xdr:row>
      <xdr:rowOff>2762</xdr:rowOff>
    </xdr:to>
    <xdr:sp macro="" textlink="">
      <xdr:nvSpPr>
        <xdr:cNvPr id="18" name="Rect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129FC9-AE11-944D-B5F2-8BC19986B395}"/>
            </a:ext>
          </a:extLst>
        </xdr:cNvPr>
        <xdr:cNvSpPr/>
      </xdr:nvSpPr>
      <xdr:spPr>
        <a:xfrm>
          <a:off x="546100" y="9489110"/>
          <a:ext cx="17322800" cy="27183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1227191</xdr:colOff>
      <xdr:row>6</xdr:row>
      <xdr:rowOff>171236</xdr:rowOff>
    </xdr:from>
    <xdr:to>
      <xdr:col>8</xdr:col>
      <xdr:colOff>2459364</xdr:colOff>
      <xdr:row>6</xdr:row>
      <xdr:rowOff>513708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A23587D8-393F-E642-A665-F363DE2E3B46}"/>
            </a:ext>
          </a:extLst>
        </xdr:cNvPr>
        <xdr:cNvSpPr txBox="1"/>
      </xdr:nvSpPr>
      <xdr:spPr>
        <a:xfrm>
          <a:off x="9218202" y="3282023"/>
          <a:ext cx="8680937" cy="342472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1141573</xdr:colOff>
      <xdr:row>8</xdr:row>
      <xdr:rowOff>177799</xdr:rowOff>
    </xdr:from>
    <xdr:to>
      <xdr:col>7</xdr:col>
      <xdr:colOff>1113034</xdr:colOff>
      <xdr:row>8</xdr:row>
      <xdr:rowOff>527976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164A5C22-ABAD-8844-A91F-1DC70B90A9BA}"/>
            </a:ext>
          </a:extLst>
        </xdr:cNvPr>
        <xdr:cNvSpPr txBox="1"/>
      </xdr:nvSpPr>
      <xdr:spPr>
        <a:xfrm>
          <a:off x="9132584" y="4558586"/>
          <a:ext cx="4937304" cy="350177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1113034</xdr:colOff>
      <xdr:row>8</xdr:row>
      <xdr:rowOff>177800</xdr:rowOff>
    </xdr:from>
    <xdr:to>
      <xdr:col>9</xdr:col>
      <xdr:colOff>17118</xdr:colOff>
      <xdr:row>8</xdr:row>
      <xdr:rowOff>527978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7C38114C-F121-B04C-801A-A61809318DAF}"/>
            </a:ext>
          </a:extLst>
        </xdr:cNvPr>
        <xdr:cNvSpPr txBox="1"/>
      </xdr:nvSpPr>
      <xdr:spPr>
        <a:xfrm>
          <a:off x="14069888" y="4558587"/>
          <a:ext cx="3869927" cy="350178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1127303</xdr:colOff>
      <xdr:row>12</xdr:row>
      <xdr:rowOff>165100</xdr:rowOff>
    </xdr:from>
    <xdr:to>
      <xdr:col>7</xdr:col>
      <xdr:colOff>1170111</xdr:colOff>
      <xdr:row>12</xdr:row>
      <xdr:rowOff>470898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E0372A26-E0C4-9240-941E-73A57B6BD8C1}"/>
            </a:ext>
          </a:extLst>
        </xdr:cNvPr>
        <xdr:cNvSpPr txBox="1"/>
      </xdr:nvSpPr>
      <xdr:spPr>
        <a:xfrm>
          <a:off x="9118314" y="7085887"/>
          <a:ext cx="5008651" cy="30579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1070224</xdr:colOff>
      <xdr:row>8</xdr:row>
      <xdr:rowOff>177799</xdr:rowOff>
    </xdr:from>
    <xdr:to>
      <xdr:col>5</xdr:col>
      <xdr:colOff>1141573</xdr:colOff>
      <xdr:row>8</xdr:row>
      <xdr:rowOff>527976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7B05FF3F-3F7D-6F4C-B0C3-3A0AC849F1F4}"/>
            </a:ext>
          </a:extLst>
        </xdr:cNvPr>
        <xdr:cNvSpPr txBox="1"/>
      </xdr:nvSpPr>
      <xdr:spPr>
        <a:xfrm>
          <a:off x="4095393" y="4558586"/>
          <a:ext cx="5037191" cy="350177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1070224</xdr:colOff>
      <xdr:row>12</xdr:row>
      <xdr:rowOff>165100</xdr:rowOff>
    </xdr:from>
    <xdr:to>
      <xdr:col>5</xdr:col>
      <xdr:colOff>1127304</xdr:colOff>
      <xdr:row>12</xdr:row>
      <xdr:rowOff>470898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B50F66AE-83D3-4F4B-9381-03BD33C23C27}"/>
            </a:ext>
          </a:extLst>
        </xdr:cNvPr>
        <xdr:cNvSpPr txBox="1"/>
      </xdr:nvSpPr>
      <xdr:spPr>
        <a:xfrm>
          <a:off x="4095393" y="7085887"/>
          <a:ext cx="5022922" cy="305798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1184382</xdr:colOff>
      <xdr:row>10</xdr:row>
      <xdr:rowOff>182804</xdr:rowOff>
    </xdr:from>
    <xdr:to>
      <xdr:col>9</xdr:col>
      <xdr:colOff>18036</xdr:colOff>
      <xdr:row>10</xdr:row>
      <xdr:rowOff>485168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C03A19AB-82B5-2A46-91D8-A13059987A42}"/>
            </a:ext>
          </a:extLst>
        </xdr:cNvPr>
        <xdr:cNvSpPr txBox="1"/>
      </xdr:nvSpPr>
      <xdr:spPr>
        <a:xfrm>
          <a:off x="9175393" y="5833591"/>
          <a:ext cx="8765340" cy="302364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1170111</xdr:colOff>
      <xdr:row>12</xdr:row>
      <xdr:rowOff>165100</xdr:rowOff>
    </xdr:from>
    <xdr:to>
      <xdr:col>9</xdr:col>
      <xdr:colOff>17117</xdr:colOff>
      <xdr:row>12</xdr:row>
      <xdr:rowOff>470898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C9563F42-6C25-3049-AB8D-9CEF0C36CA05}"/>
            </a:ext>
          </a:extLst>
        </xdr:cNvPr>
        <xdr:cNvSpPr txBox="1"/>
      </xdr:nvSpPr>
      <xdr:spPr>
        <a:xfrm>
          <a:off x="14126965" y="7085887"/>
          <a:ext cx="3812849" cy="305798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177800</xdr:rowOff>
    </xdr:from>
    <xdr:to>
      <xdr:col>3</xdr:col>
      <xdr:colOff>1070224</xdr:colOff>
      <xdr:row>8</xdr:row>
      <xdr:rowOff>513707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F12DEC5-6124-7F40-9B58-396DC90D1260}"/>
            </a:ext>
          </a:extLst>
        </xdr:cNvPr>
        <xdr:cNvSpPr txBox="1"/>
      </xdr:nvSpPr>
      <xdr:spPr>
        <a:xfrm>
          <a:off x="567647" y="4558587"/>
          <a:ext cx="3527746" cy="335907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177800</xdr:rowOff>
    </xdr:from>
    <xdr:to>
      <xdr:col>5</xdr:col>
      <xdr:colOff>1184382</xdr:colOff>
      <xdr:row>10</xdr:row>
      <xdr:rowOff>485167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008A3CE-5471-1141-9976-76C3F327C172}"/>
            </a:ext>
          </a:extLst>
        </xdr:cNvPr>
        <xdr:cNvSpPr txBox="1"/>
      </xdr:nvSpPr>
      <xdr:spPr>
        <a:xfrm>
          <a:off x="554947" y="5828587"/>
          <a:ext cx="8620446" cy="307367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A</a:t>
          </a:r>
        </a:p>
      </xdr:txBody>
    </xdr:sp>
    <xdr:clientData/>
  </xdr:twoCellAnchor>
  <xdr:twoCellAnchor>
    <xdr:from>
      <xdr:col>2</xdr:col>
      <xdr:colOff>25400</xdr:colOff>
      <xdr:row>12</xdr:row>
      <xdr:rowOff>165101</xdr:rowOff>
    </xdr:from>
    <xdr:to>
      <xdr:col>3</xdr:col>
      <xdr:colOff>1070224</xdr:colOff>
      <xdr:row>12</xdr:row>
      <xdr:rowOff>470899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50B4143-FEAB-9049-8A5B-D2CBDE9697AD}"/>
            </a:ext>
          </a:extLst>
        </xdr:cNvPr>
        <xdr:cNvSpPr txBox="1"/>
      </xdr:nvSpPr>
      <xdr:spPr>
        <a:xfrm>
          <a:off x="567647" y="7085888"/>
          <a:ext cx="3527746" cy="30579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14</xdr:row>
      <xdr:rowOff>177800</xdr:rowOff>
    </xdr:from>
    <xdr:to>
      <xdr:col>5</xdr:col>
      <xdr:colOff>0</xdr:colOff>
      <xdr:row>14</xdr:row>
      <xdr:rowOff>485167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CB187E4F-0784-9A43-8E22-DF62F9184C85}"/>
            </a:ext>
          </a:extLst>
        </xdr:cNvPr>
        <xdr:cNvSpPr txBox="1"/>
      </xdr:nvSpPr>
      <xdr:spPr>
        <a:xfrm>
          <a:off x="567647" y="8368587"/>
          <a:ext cx="7423364" cy="307367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A</a:t>
          </a:r>
        </a:p>
      </xdr:txBody>
    </xdr:sp>
    <xdr:clientData/>
  </xdr:twoCellAnchor>
  <xdr:twoCellAnchor>
    <xdr:from>
      <xdr:col>2</xdr:col>
      <xdr:colOff>12698</xdr:colOff>
      <xdr:row>6</xdr:row>
      <xdr:rowOff>165099</xdr:rowOff>
    </xdr:from>
    <xdr:to>
      <xdr:col>5</xdr:col>
      <xdr:colOff>1212921</xdr:colOff>
      <xdr:row>6</xdr:row>
      <xdr:rowOff>513706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152E5B80-EDD8-A645-93B3-925DF229897E}"/>
            </a:ext>
          </a:extLst>
        </xdr:cNvPr>
        <xdr:cNvSpPr txBox="1"/>
      </xdr:nvSpPr>
      <xdr:spPr>
        <a:xfrm>
          <a:off x="554945" y="3275886"/>
          <a:ext cx="8648987" cy="348607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A</a:t>
          </a:r>
        </a:p>
      </xdr:txBody>
    </xdr:sp>
    <xdr:clientData/>
  </xdr:twoCellAnchor>
  <xdr:twoCellAnchor editAs="oneCell">
    <xdr:from>
      <xdr:col>7</xdr:col>
      <xdr:colOff>2126181</xdr:colOff>
      <xdr:row>1</xdr:row>
      <xdr:rowOff>642135</xdr:rowOff>
    </xdr:from>
    <xdr:to>
      <xdr:col>8</xdr:col>
      <xdr:colOff>2095598</xdr:colOff>
      <xdr:row>3</xdr:row>
      <xdr:rowOff>600054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826E8479-A966-1B48-AA5B-493CB0EEB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3035" y="827641"/>
          <a:ext cx="2452338" cy="117084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7" name="Rect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CC798D-F2A4-A24D-87A6-BB4529921CE5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1219199</xdr:colOff>
      <xdr:row>10</xdr:row>
      <xdr:rowOff>177801</xdr:rowOff>
    </xdr:from>
    <xdr:to>
      <xdr:col>8</xdr:col>
      <xdr:colOff>2463030</xdr:colOff>
      <xdr:row>10</xdr:row>
      <xdr:rowOff>506160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B2895453-C959-9C4B-84C8-B20E6679BF09}"/>
            </a:ext>
          </a:extLst>
        </xdr:cNvPr>
        <xdr:cNvSpPr txBox="1"/>
      </xdr:nvSpPr>
      <xdr:spPr>
        <a:xfrm>
          <a:off x="9182099" y="5829301"/>
          <a:ext cx="8673331" cy="32835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1270000</xdr:colOff>
      <xdr:row>14</xdr:row>
      <xdr:rowOff>193262</xdr:rowOff>
    </xdr:from>
    <xdr:to>
      <xdr:col>6</xdr:col>
      <xdr:colOff>2475578</xdr:colOff>
      <xdr:row>14</xdr:row>
      <xdr:rowOff>508000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AD63A818-0CE3-9745-9306-92A6A92EC579}"/>
            </a:ext>
          </a:extLst>
        </xdr:cNvPr>
        <xdr:cNvSpPr txBox="1"/>
      </xdr:nvSpPr>
      <xdr:spPr>
        <a:xfrm>
          <a:off x="9232900" y="8384762"/>
          <a:ext cx="3682078" cy="31473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1270000</xdr:colOff>
      <xdr:row>12</xdr:row>
      <xdr:rowOff>174855</xdr:rowOff>
    </xdr:from>
    <xdr:to>
      <xdr:col>7</xdr:col>
      <xdr:colOff>1257300</xdr:colOff>
      <xdr:row>12</xdr:row>
      <xdr:rowOff>482600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9B4454D0-39B0-BF48-9DC5-43DBC3E35179}"/>
            </a:ext>
          </a:extLst>
        </xdr:cNvPr>
        <xdr:cNvSpPr txBox="1"/>
      </xdr:nvSpPr>
      <xdr:spPr>
        <a:xfrm>
          <a:off x="9232900" y="7096355"/>
          <a:ext cx="4940300" cy="307745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1295399</xdr:colOff>
      <xdr:row>6</xdr:row>
      <xdr:rowOff>222443</xdr:rowOff>
    </xdr:from>
    <xdr:to>
      <xdr:col>8</xdr:col>
      <xdr:colOff>2463030</xdr:colOff>
      <xdr:row>6</xdr:row>
      <xdr:rowOff>538789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9E393A22-87AD-3749-9737-61FBBF3DF09A}"/>
            </a:ext>
          </a:extLst>
        </xdr:cNvPr>
        <xdr:cNvSpPr txBox="1"/>
      </xdr:nvSpPr>
      <xdr:spPr>
        <a:xfrm>
          <a:off x="9258299" y="3333943"/>
          <a:ext cx="8597131" cy="316346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1282700</xdr:colOff>
      <xdr:row>8</xdr:row>
      <xdr:rowOff>197042</xdr:rowOff>
    </xdr:from>
    <xdr:to>
      <xdr:col>9</xdr:col>
      <xdr:colOff>0</xdr:colOff>
      <xdr:row>8</xdr:row>
      <xdr:rowOff>508000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7EE95098-EADD-A042-B524-BFA5C01FA510}"/>
            </a:ext>
          </a:extLst>
        </xdr:cNvPr>
        <xdr:cNvSpPr txBox="1"/>
      </xdr:nvSpPr>
      <xdr:spPr>
        <a:xfrm>
          <a:off x="14198600" y="4578542"/>
          <a:ext cx="3670300" cy="310958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1257300</xdr:colOff>
      <xdr:row>8</xdr:row>
      <xdr:rowOff>202463</xdr:rowOff>
    </xdr:from>
    <xdr:to>
      <xdr:col>5</xdr:col>
      <xdr:colOff>1219200</xdr:colOff>
      <xdr:row>8</xdr:row>
      <xdr:rowOff>515362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9193B82F-0D5D-A742-BD34-289B1149A66F}"/>
            </a:ext>
          </a:extLst>
        </xdr:cNvPr>
        <xdr:cNvSpPr txBox="1"/>
      </xdr:nvSpPr>
      <xdr:spPr>
        <a:xfrm>
          <a:off x="4267200" y="4583963"/>
          <a:ext cx="4914900" cy="3128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12701</xdr:colOff>
      <xdr:row>10</xdr:row>
      <xdr:rowOff>177799</xdr:rowOff>
    </xdr:from>
    <xdr:to>
      <xdr:col>5</xdr:col>
      <xdr:colOff>1206500</xdr:colOff>
      <xdr:row>10</xdr:row>
      <xdr:rowOff>500302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F852F1F-BAAD-E84F-AA33-D363BE3637E2}"/>
            </a:ext>
          </a:extLst>
        </xdr:cNvPr>
        <xdr:cNvSpPr txBox="1"/>
      </xdr:nvSpPr>
      <xdr:spPr>
        <a:xfrm>
          <a:off x="546101" y="5829299"/>
          <a:ext cx="8623299" cy="32250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1269999</xdr:colOff>
      <xdr:row>12</xdr:row>
      <xdr:rowOff>174855</xdr:rowOff>
    </xdr:from>
    <xdr:to>
      <xdr:col>5</xdr:col>
      <xdr:colOff>1282700</xdr:colOff>
      <xdr:row>12</xdr:row>
      <xdr:rowOff>482600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F52C1A15-F4F4-D948-B925-F2249592F4B5}"/>
            </a:ext>
          </a:extLst>
        </xdr:cNvPr>
        <xdr:cNvSpPr txBox="1"/>
      </xdr:nvSpPr>
      <xdr:spPr>
        <a:xfrm>
          <a:off x="4279899" y="7096355"/>
          <a:ext cx="4965701" cy="307745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6542</xdr:colOff>
      <xdr:row>14</xdr:row>
      <xdr:rowOff>197042</xdr:rowOff>
    </xdr:from>
    <xdr:to>
      <xdr:col>5</xdr:col>
      <xdr:colOff>1270000</xdr:colOff>
      <xdr:row>14</xdr:row>
      <xdr:rowOff>508000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3F50A623-D493-F44E-9B3D-8DDE42160E44}"/>
            </a:ext>
          </a:extLst>
        </xdr:cNvPr>
        <xdr:cNvSpPr txBox="1"/>
      </xdr:nvSpPr>
      <xdr:spPr>
        <a:xfrm>
          <a:off x="539942" y="8388542"/>
          <a:ext cx="8692958" cy="310958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1206500</xdr:colOff>
      <xdr:row>8</xdr:row>
      <xdr:rowOff>202465</xdr:rowOff>
    </xdr:from>
    <xdr:to>
      <xdr:col>7</xdr:col>
      <xdr:colOff>1282700</xdr:colOff>
      <xdr:row>8</xdr:row>
      <xdr:rowOff>508000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DE6A7F-BC33-B24E-8191-36DF27547D5D}"/>
            </a:ext>
          </a:extLst>
        </xdr:cNvPr>
        <xdr:cNvSpPr txBox="1"/>
      </xdr:nvSpPr>
      <xdr:spPr>
        <a:xfrm>
          <a:off x="9169400" y="4583965"/>
          <a:ext cx="5029200" cy="305535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197042</xdr:rowOff>
    </xdr:from>
    <xdr:to>
      <xdr:col>3</xdr:col>
      <xdr:colOff>1257300</xdr:colOff>
      <xdr:row>8</xdr:row>
      <xdr:rowOff>514541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E219A90-C1C4-914C-8985-938006BEEF23}"/>
            </a:ext>
          </a:extLst>
        </xdr:cNvPr>
        <xdr:cNvSpPr txBox="1"/>
      </xdr:nvSpPr>
      <xdr:spPr>
        <a:xfrm>
          <a:off x="546100" y="4578542"/>
          <a:ext cx="37211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23894</xdr:colOff>
      <xdr:row>12</xdr:row>
      <xdr:rowOff>174689</xdr:rowOff>
    </xdr:from>
    <xdr:to>
      <xdr:col>3</xdr:col>
      <xdr:colOff>1270000</xdr:colOff>
      <xdr:row>12</xdr:row>
      <xdr:rowOff>469901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CBAF01A-9B53-214A-960A-B9A741E86BD5}"/>
            </a:ext>
          </a:extLst>
        </xdr:cNvPr>
        <xdr:cNvSpPr txBox="1"/>
      </xdr:nvSpPr>
      <xdr:spPr>
        <a:xfrm>
          <a:off x="557294" y="7096189"/>
          <a:ext cx="3722606" cy="295212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1257300</xdr:colOff>
      <xdr:row>12</xdr:row>
      <xdr:rowOff>174855</xdr:rowOff>
    </xdr:from>
    <xdr:to>
      <xdr:col>9</xdr:col>
      <xdr:colOff>3028</xdr:colOff>
      <xdr:row>12</xdr:row>
      <xdr:rowOff>469900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D28A122-0ABB-2F48-AA84-3CF012442A0F}"/>
            </a:ext>
          </a:extLst>
        </xdr:cNvPr>
        <xdr:cNvSpPr txBox="1"/>
      </xdr:nvSpPr>
      <xdr:spPr>
        <a:xfrm>
          <a:off x="14173200" y="7096355"/>
          <a:ext cx="3698728" cy="295045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2451100</xdr:colOff>
      <xdr:row>6</xdr:row>
      <xdr:rowOff>227863</xdr:rowOff>
    </xdr:from>
    <xdr:to>
      <xdr:col>5</xdr:col>
      <xdr:colOff>1295400</xdr:colOff>
      <xdr:row>6</xdr:row>
      <xdr:rowOff>540762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4FAD7D4-4BFD-9740-B3AA-30899BD076B8}"/>
            </a:ext>
          </a:extLst>
        </xdr:cNvPr>
        <xdr:cNvSpPr txBox="1"/>
      </xdr:nvSpPr>
      <xdr:spPr>
        <a:xfrm>
          <a:off x="7937500" y="3339363"/>
          <a:ext cx="1320800" cy="3128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2147538</xdr:colOff>
      <xdr:row>3</xdr:row>
      <xdr:rowOff>599340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75349E6-D4C5-4640-BBE0-0061DD128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52338" cy="117084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11A0F0-1050-834C-A26D-D7CB6E613AAE}"/>
            </a:ext>
          </a:extLst>
        </xdr:cNvPr>
        <xdr:cNvSpPr/>
      </xdr:nvSpPr>
      <xdr:spPr>
        <a:xfrm>
          <a:off x="546100" y="120291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oneCellAnchor>
    <xdr:from>
      <xdr:col>5</xdr:col>
      <xdr:colOff>723900</xdr:colOff>
      <xdr:row>10</xdr:row>
      <xdr:rowOff>203200</xdr:rowOff>
    </xdr:from>
    <xdr:ext cx="184731" cy="25257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FAEC468-6F29-CFB7-6910-83CB2FABE6EC}"/>
            </a:ext>
          </a:extLst>
        </xdr:cNvPr>
        <xdr:cNvSpPr txBox="1"/>
      </xdr:nvSpPr>
      <xdr:spPr>
        <a:xfrm>
          <a:off x="8686800" y="5854700"/>
          <a:ext cx="184731" cy="2525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7</xdr:col>
      <xdr:colOff>1164166</xdr:colOff>
      <xdr:row>8</xdr:row>
      <xdr:rowOff>284479</xdr:rowOff>
    </xdr:from>
    <xdr:to>
      <xdr:col>8</xdr:col>
      <xdr:colOff>2436573</xdr:colOff>
      <xdr:row>8</xdr:row>
      <xdr:rowOff>589642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F80CF3AA-0DD7-E14A-8EF4-68CF9DF02642}"/>
            </a:ext>
          </a:extLst>
        </xdr:cNvPr>
        <xdr:cNvSpPr txBox="1"/>
      </xdr:nvSpPr>
      <xdr:spPr>
        <a:xfrm>
          <a:off x="14106071" y="4669003"/>
          <a:ext cx="3751931" cy="30516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1224643</xdr:colOff>
      <xdr:row>12</xdr:row>
      <xdr:rowOff>172720</xdr:rowOff>
    </xdr:from>
    <xdr:to>
      <xdr:col>9</xdr:col>
      <xdr:colOff>0</xdr:colOff>
      <xdr:row>12</xdr:row>
      <xdr:rowOff>498928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645CD6A6-DE21-504E-8851-806F0A97C355}"/>
            </a:ext>
          </a:extLst>
        </xdr:cNvPr>
        <xdr:cNvSpPr txBox="1"/>
      </xdr:nvSpPr>
      <xdr:spPr>
        <a:xfrm>
          <a:off x="14166548" y="7097244"/>
          <a:ext cx="3734404" cy="326208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2470639</xdr:colOff>
      <xdr:row>6</xdr:row>
      <xdr:rowOff>210038</xdr:rowOff>
    </xdr:from>
    <xdr:to>
      <xdr:col>8</xdr:col>
      <xdr:colOff>2461847</xdr:colOff>
      <xdr:row>6</xdr:row>
      <xdr:rowOff>508000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7F248797-8086-1B45-ADD2-6F62B31DFF28}"/>
            </a:ext>
          </a:extLst>
        </xdr:cNvPr>
        <xdr:cNvSpPr txBox="1"/>
      </xdr:nvSpPr>
      <xdr:spPr>
        <a:xfrm>
          <a:off x="12943254" y="3336192"/>
          <a:ext cx="4953978" cy="297962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1300237</xdr:colOff>
      <xdr:row>8</xdr:row>
      <xdr:rowOff>284479</xdr:rowOff>
    </xdr:from>
    <xdr:to>
      <xdr:col>7</xdr:col>
      <xdr:colOff>1179284</xdr:colOff>
      <xdr:row>8</xdr:row>
      <xdr:rowOff>589643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CC958846-8460-EF4A-968D-BF9136819143}"/>
            </a:ext>
          </a:extLst>
        </xdr:cNvPr>
        <xdr:cNvSpPr txBox="1"/>
      </xdr:nvSpPr>
      <xdr:spPr>
        <a:xfrm>
          <a:off x="9283094" y="4669003"/>
          <a:ext cx="4838095" cy="305164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1179285</xdr:colOff>
      <xdr:row>12</xdr:row>
      <xdr:rowOff>165102</xdr:rowOff>
    </xdr:from>
    <xdr:to>
      <xdr:col>7</xdr:col>
      <xdr:colOff>1224643</xdr:colOff>
      <xdr:row>12</xdr:row>
      <xdr:rowOff>483809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CBFE965E-5C0F-C247-B69B-6C3F5D41A417}"/>
            </a:ext>
          </a:extLst>
        </xdr:cNvPr>
        <xdr:cNvSpPr txBox="1"/>
      </xdr:nvSpPr>
      <xdr:spPr>
        <a:xfrm>
          <a:off x="9162142" y="7089626"/>
          <a:ext cx="5004406" cy="318707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1254880</xdr:colOff>
      <xdr:row>10</xdr:row>
      <xdr:rowOff>177800</xdr:rowOff>
    </xdr:from>
    <xdr:to>
      <xdr:col>8</xdr:col>
      <xdr:colOff>2461845</xdr:colOff>
      <xdr:row>10</xdr:row>
      <xdr:rowOff>574524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42CE7369-3646-6947-9D5A-B4F701BEE393}"/>
            </a:ext>
          </a:extLst>
        </xdr:cNvPr>
        <xdr:cNvSpPr txBox="1"/>
      </xdr:nvSpPr>
      <xdr:spPr>
        <a:xfrm>
          <a:off x="9237737" y="5832324"/>
          <a:ext cx="8645537" cy="396724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1133929</xdr:colOff>
      <xdr:row>14</xdr:row>
      <xdr:rowOff>177800</xdr:rowOff>
    </xdr:from>
    <xdr:to>
      <xdr:col>9</xdr:col>
      <xdr:colOff>1860</xdr:colOff>
      <xdr:row>14</xdr:row>
      <xdr:rowOff>544286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E771938D-3B08-8145-B40C-EF978C076C5D}"/>
            </a:ext>
          </a:extLst>
        </xdr:cNvPr>
        <xdr:cNvSpPr txBox="1"/>
      </xdr:nvSpPr>
      <xdr:spPr>
        <a:xfrm>
          <a:off x="9116786" y="8372324"/>
          <a:ext cx="8786026" cy="366486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1239760</xdr:colOff>
      <xdr:row>8</xdr:row>
      <xdr:rowOff>274320</xdr:rowOff>
    </xdr:from>
    <xdr:to>
      <xdr:col>5</xdr:col>
      <xdr:colOff>1315357</xdr:colOff>
      <xdr:row>8</xdr:row>
      <xdr:rowOff>604761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8F3F5C06-CAF3-CC44-85E0-05D2B8118AB8}"/>
            </a:ext>
          </a:extLst>
        </xdr:cNvPr>
        <xdr:cNvSpPr txBox="1"/>
      </xdr:nvSpPr>
      <xdr:spPr>
        <a:xfrm>
          <a:off x="4263570" y="4658844"/>
          <a:ext cx="5034644" cy="330441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10</xdr:row>
      <xdr:rowOff>177799</xdr:rowOff>
    </xdr:from>
    <xdr:to>
      <xdr:col>5</xdr:col>
      <xdr:colOff>1270000</xdr:colOff>
      <xdr:row>10</xdr:row>
      <xdr:rowOff>589643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8986C438-4799-D44C-8712-0B8AA1D0E1A7}"/>
            </a:ext>
          </a:extLst>
        </xdr:cNvPr>
        <xdr:cNvSpPr txBox="1"/>
      </xdr:nvSpPr>
      <xdr:spPr>
        <a:xfrm>
          <a:off x="544286" y="5832323"/>
          <a:ext cx="8708571" cy="411844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1209523</xdr:colOff>
      <xdr:row>12</xdr:row>
      <xdr:rowOff>165099</xdr:rowOff>
    </xdr:from>
    <xdr:to>
      <xdr:col>5</xdr:col>
      <xdr:colOff>1179286</xdr:colOff>
      <xdr:row>12</xdr:row>
      <xdr:rowOff>498928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2120586C-C075-734E-8826-5BCA0C786220}"/>
            </a:ext>
          </a:extLst>
        </xdr:cNvPr>
        <xdr:cNvSpPr txBox="1"/>
      </xdr:nvSpPr>
      <xdr:spPr>
        <a:xfrm>
          <a:off x="4233333" y="7089623"/>
          <a:ext cx="4928810" cy="33382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19538</xdr:colOff>
      <xdr:row>14</xdr:row>
      <xdr:rowOff>177800</xdr:rowOff>
    </xdr:from>
    <xdr:to>
      <xdr:col>5</xdr:col>
      <xdr:colOff>1133929</xdr:colOff>
      <xdr:row>14</xdr:row>
      <xdr:rowOff>544286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EF909982-8ADF-9B42-8CEE-B60A958ACDD4}"/>
            </a:ext>
          </a:extLst>
        </xdr:cNvPr>
        <xdr:cNvSpPr txBox="1"/>
      </xdr:nvSpPr>
      <xdr:spPr>
        <a:xfrm>
          <a:off x="563824" y="8372324"/>
          <a:ext cx="8552962" cy="366486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275492</xdr:rowOff>
    </xdr:from>
    <xdr:to>
      <xdr:col>3</xdr:col>
      <xdr:colOff>1254880</xdr:colOff>
      <xdr:row>8</xdr:row>
      <xdr:rowOff>589643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0344C1C-53D5-9A4F-B4E2-D2D3FEF3AAC9}"/>
            </a:ext>
          </a:extLst>
        </xdr:cNvPr>
        <xdr:cNvSpPr txBox="1"/>
      </xdr:nvSpPr>
      <xdr:spPr>
        <a:xfrm>
          <a:off x="569686" y="4660016"/>
          <a:ext cx="3709004" cy="31415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162559</xdr:rowOff>
    </xdr:from>
    <xdr:to>
      <xdr:col>3</xdr:col>
      <xdr:colOff>1194404</xdr:colOff>
      <xdr:row>12</xdr:row>
      <xdr:rowOff>483808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9A644CE1-C038-9D4B-9117-890D6048DBE3}"/>
            </a:ext>
          </a:extLst>
        </xdr:cNvPr>
        <xdr:cNvSpPr txBox="1"/>
      </xdr:nvSpPr>
      <xdr:spPr>
        <a:xfrm>
          <a:off x="569686" y="7087083"/>
          <a:ext cx="3648528" cy="32124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20320</xdr:colOff>
      <xdr:row>16</xdr:row>
      <xdr:rowOff>252045</xdr:rowOff>
    </xdr:from>
    <xdr:to>
      <xdr:col>3</xdr:col>
      <xdr:colOff>1239761</xdr:colOff>
      <xdr:row>16</xdr:row>
      <xdr:rowOff>574524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8978FC12-02E2-8543-B79F-6250AEBD210E}"/>
            </a:ext>
          </a:extLst>
        </xdr:cNvPr>
        <xdr:cNvSpPr txBox="1"/>
      </xdr:nvSpPr>
      <xdr:spPr>
        <a:xfrm>
          <a:off x="564606" y="9716569"/>
          <a:ext cx="3698965" cy="32247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2163703</xdr:colOff>
      <xdr:row>1</xdr:row>
      <xdr:rowOff>642839</xdr:rowOff>
    </xdr:from>
    <xdr:to>
      <xdr:col>8</xdr:col>
      <xdr:colOff>2138757</xdr:colOff>
      <xdr:row>3</xdr:row>
      <xdr:rowOff>606395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EA80437-69D3-3940-8020-AF6CD1E0D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3209" y="830987"/>
          <a:ext cx="2452338" cy="11708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1" name="Rect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BFAB673-81B6-374B-8356-F1AEC75D144C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13806</xdr:colOff>
      <xdr:row>8</xdr:row>
      <xdr:rowOff>177799</xdr:rowOff>
    </xdr:from>
    <xdr:to>
      <xdr:col>5</xdr:col>
      <xdr:colOff>1185333</xdr:colOff>
      <xdr:row>8</xdr:row>
      <xdr:rowOff>536222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A0121236-EFAB-F744-BCE6-3A34E0A84D02}"/>
            </a:ext>
          </a:extLst>
        </xdr:cNvPr>
        <xdr:cNvSpPr txBox="1"/>
      </xdr:nvSpPr>
      <xdr:spPr>
        <a:xfrm>
          <a:off x="550028" y="4608688"/>
          <a:ext cx="8622194" cy="35842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  <a:ea typeface="+mn-ea"/>
              <a:cs typeface="+mn-cs"/>
            </a:rPr>
            <a:t>Parent A</a:t>
          </a:r>
        </a:p>
      </xdr:txBody>
    </xdr:sp>
    <xdr:clientData/>
  </xdr:twoCellAnchor>
  <xdr:twoCellAnchor>
    <xdr:from>
      <xdr:col>3</xdr:col>
      <xdr:colOff>1157110</xdr:colOff>
      <xdr:row>10</xdr:row>
      <xdr:rowOff>179101</xdr:rowOff>
    </xdr:from>
    <xdr:to>
      <xdr:col>5</xdr:col>
      <xdr:colOff>1213554</xdr:colOff>
      <xdr:row>10</xdr:row>
      <xdr:rowOff>522110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6D4B6511-D4A1-DB45-A326-18C167FC29AC}"/>
            </a:ext>
          </a:extLst>
        </xdr:cNvPr>
        <xdr:cNvSpPr txBox="1"/>
      </xdr:nvSpPr>
      <xdr:spPr>
        <a:xfrm>
          <a:off x="4176888" y="5894101"/>
          <a:ext cx="5023555" cy="34300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1185332</xdr:colOff>
      <xdr:row>8</xdr:row>
      <xdr:rowOff>177799</xdr:rowOff>
    </xdr:from>
    <xdr:to>
      <xdr:col>8</xdr:col>
      <xdr:colOff>2457172</xdr:colOff>
      <xdr:row>8</xdr:row>
      <xdr:rowOff>536222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FD6DCF9A-6F94-E34A-BD25-E99B28923CFB}"/>
            </a:ext>
          </a:extLst>
        </xdr:cNvPr>
        <xdr:cNvSpPr txBox="1"/>
      </xdr:nvSpPr>
      <xdr:spPr>
        <a:xfrm>
          <a:off x="9172221" y="4608688"/>
          <a:ext cx="8722507" cy="35842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latin typeface="Montserrat" pitchFamily="2" charset="77"/>
            </a:rPr>
            <a:t>Parent</a:t>
          </a:r>
          <a:r>
            <a:rPr lang="en-US" sz="1300" baseline="0">
              <a:latin typeface="Montserrat" pitchFamily="2" charset="77"/>
            </a:rPr>
            <a:t> B</a:t>
          </a:r>
          <a:endParaRPr lang="en-US" sz="1300"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1227666</xdr:colOff>
      <xdr:row>12</xdr:row>
      <xdr:rowOff>151849</xdr:rowOff>
    </xdr:from>
    <xdr:to>
      <xdr:col>8</xdr:col>
      <xdr:colOff>2471144</xdr:colOff>
      <xdr:row>12</xdr:row>
      <xdr:rowOff>497840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8BBA2C9-E3BD-DE41-BE7B-97AABF59E0DE}"/>
            </a:ext>
          </a:extLst>
        </xdr:cNvPr>
        <xdr:cNvSpPr txBox="1"/>
      </xdr:nvSpPr>
      <xdr:spPr>
        <a:xfrm>
          <a:off x="9214555" y="7150960"/>
          <a:ext cx="8694145" cy="34599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1227666</xdr:colOff>
      <xdr:row>6</xdr:row>
      <xdr:rowOff>177799</xdr:rowOff>
    </xdr:from>
    <xdr:to>
      <xdr:col>7</xdr:col>
      <xdr:colOff>1227667</xdr:colOff>
      <xdr:row>6</xdr:row>
      <xdr:rowOff>550332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5D9E5D0-98C1-5C4B-AC62-7F25EF6212FB}"/>
            </a:ext>
          </a:extLst>
        </xdr:cNvPr>
        <xdr:cNvSpPr txBox="1"/>
      </xdr:nvSpPr>
      <xdr:spPr>
        <a:xfrm>
          <a:off x="9214555" y="3324577"/>
          <a:ext cx="4967112" cy="37253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1213556</xdr:colOff>
      <xdr:row>6</xdr:row>
      <xdr:rowOff>182879</xdr:rowOff>
    </xdr:from>
    <xdr:to>
      <xdr:col>9</xdr:col>
      <xdr:colOff>8758</xdr:colOff>
      <xdr:row>6</xdr:row>
      <xdr:rowOff>550332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99EE7B51-2B08-514D-B15F-DA2EA2C8BF32}"/>
            </a:ext>
          </a:extLst>
        </xdr:cNvPr>
        <xdr:cNvSpPr txBox="1"/>
      </xdr:nvSpPr>
      <xdr:spPr>
        <a:xfrm>
          <a:off x="14167556" y="3329657"/>
          <a:ext cx="3762313" cy="36745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8141</xdr:colOff>
      <xdr:row>10</xdr:row>
      <xdr:rowOff>179101</xdr:rowOff>
    </xdr:from>
    <xdr:to>
      <xdr:col>3</xdr:col>
      <xdr:colOff>1157111</xdr:colOff>
      <xdr:row>10</xdr:row>
      <xdr:rowOff>508000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1FA458A0-47F8-E649-B062-8F9D36E6AFA0}"/>
            </a:ext>
          </a:extLst>
        </xdr:cNvPr>
        <xdr:cNvSpPr txBox="1"/>
      </xdr:nvSpPr>
      <xdr:spPr>
        <a:xfrm>
          <a:off x="544363" y="5894101"/>
          <a:ext cx="3632526" cy="3288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1213554</xdr:colOff>
      <xdr:row>10</xdr:row>
      <xdr:rowOff>179101</xdr:rowOff>
    </xdr:from>
    <xdr:to>
      <xdr:col>7</xdr:col>
      <xdr:colOff>1241778</xdr:colOff>
      <xdr:row>10</xdr:row>
      <xdr:rowOff>522110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94687CB9-72C8-0341-911D-31BA6B89BF3B}"/>
            </a:ext>
          </a:extLst>
        </xdr:cNvPr>
        <xdr:cNvSpPr txBox="1"/>
      </xdr:nvSpPr>
      <xdr:spPr>
        <a:xfrm>
          <a:off x="9200443" y="5894101"/>
          <a:ext cx="4995335" cy="34300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1227667</xdr:colOff>
      <xdr:row>10</xdr:row>
      <xdr:rowOff>179101</xdr:rowOff>
    </xdr:from>
    <xdr:to>
      <xdr:col>9</xdr:col>
      <xdr:colOff>9309</xdr:colOff>
      <xdr:row>10</xdr:row>
      <xdr:rowOff>522111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443E45BB-33B2-7543-AEDF-4E136BF5E3D4}"/>
            </a:ext>
          </a:extLst>
        </xdr:cNvPr>
        <xdr:cNvSpPr txBox="1"/>
      </xdr:nvSpPr>
      <xdr:spPr>
        <a:xfrm>
          <a:off x="14181667" y="5894101"/>
          <a:ext cx="3748753" cy="34301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9938</xdr:colOff>
      <xdr:row>12</xdr:row>
      <xdr:rowOff>152952</xdr:rowOff>
    </xdr:from>
    <xdr:to>
      <xdr:col>5</xdr:col>
      <xdr:colOff>1227666</xdr:colOff>
      <xdr:row>12</xdr:row>
      <xdr:rowOff>498061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B46EEB05-1D0D-FE4E-91F7-9F4B7EEF7D47}"/>
            </a:ext>
          </a:extLst>
        </xdr:cNvPr>
        <xdr:cNvSpPr txBox="1"/>
      </xdr:nvSpPr>
      <xdr:spPr>
        <a:xfrm>
          <a:off x="546160" y="7152063"/>
          <a:ext cx="8668395" cy="34510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A</a:t>
          </a:r>
        </a:p>
      </xdr:txBody>
    </xdr:sp>
    <xdr:clientData/>
  </xdr:twoCellAnchor>
  <xdr:twoCellAnchor>
    <xdr:from>
      <xdr:col>2</xdr:col>
      <xdr:colOff>27609</xdr:colOff>
      <xdr:row>14</xdr:row>
      <xdr:rowOff>179457</xdr:rowOff>
    </xdr:from>
    <xdr:to>
      <xdr:col>3</xdr:col>
      <xdr:colOff>1185333</xdr:colOff>
      <xdr:row>14</xdr:row>
      <xdr:rowOff>520701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B38BEE4-1A42-7443-ACD1-B4B3F96A2C9F}"/>
            </a:ext>
          </a:extLst>
        </xdr:cNvPr>
        <xdr:cNvSpPr txBox="1"/>
      </xdr:nvSpPr>
      <xdr:spPr>
        <a:xfrm>
          <a:off x="563831" y="8462679"/>
          <a:ext cx="3641280" cy="341244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1185333</xdr:colOff>
      <xdr:row>14</xdr:row>
      <xdr:rowOff>177800</xdr:rowOff>
    </xdr:from>
    <xdr:to>
      <xdr:col>5</xdr:col>
      <xdr:colOff>28222</xdr:colOff>
      <xdr:row>14</xdr:row>
      <xdr:rowOff>523462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A5BB7C74-DE63-044D-970D-CC6AFBA254EC}"/>
            </a:ext>
          </a:extLst>
        </xdr:cNvPr>
        <xdr:cNvSpPr txBox="1"/>
      </xdr:nvSpPr>
      <xdr:spPr>
        <a:xfrm>
          <a:off x="4205111" y="8461022"/>
          <a:ext cx="3810000" cy="345662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14110</xdr:colOff>
      <xdr:row>6</xdr:row>
      <xdr:rowOff>177799</xdr:rowOff>
    </xdr:from>
    <xdr:to>
      <xdr:col>5</xdr:col>
      <xdr:colOff>1214781</xdr:colOff>
      <xdr:row>6</xdr:row>
      <xdr:rowOff>550332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87E7BE3-86BE-CA4D-A799-7C7B1DBE2D7C}"/>
            </a:ext>
          </a:extLst>
        </xdr:cNvPr>
        <xdr:cNvSpPr txBox="1"/>
      </xdr:nvSpPr>
      <xdr:spPr>
        <a:xfrm>
          <a:off x="8000999" y="3324577"/>
          <a:ext cx="1200671" cy="37253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2130778</xdr:colOff>
      <xdr:row>1</xdr:row>
      <xdr:rowOff>620888</xdr:rowOff>
    </xdr:from>
    <xdr:to>
      <xdr:col>8</xdr:col>
      <xdr:colOff>2099560</xdr:colOff>
      <xdr:row>3</xdr:row>
      <xdr:rowOff>578173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7A3C8AF4-B4E6-1F4A-8163-C54F7026CD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4778" y="818444"/>
          <a:ext cx="2452338" cy="11708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0" name="Rect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FA5F77-BB0B-1E4D-9B48-0682CDD48BEE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 Medium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 Medium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25400</xdr:colOff>
      <xdr:row>8</xdr:row>
      <xdr:rowOff>190500</xdr:rowOff>
    </xdr:from>
    <xdr:to>
      <xdr:col>5</xdr:col>
      <xdr:colOff>1236133</xdr:colOff>
      <xdr:row>8</xdr:row>
      <xdr:rowOff>558800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5EE6E3C3-D0B1-1C42-944B-8F67271F7209}"/>
            </a:ext>
          </a:extLst>
        </xdr:cNvPr>
        <xdr:cNvSpPr txBox="1"/>
      </xdr:nvSpPr>
      <xdr:spPr>
        <a:xfrm>
          <a:off x="567267" y="4559300"/>
          <a:ext cx="8627533" cy="3683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5</xdr:col>
      <xdr:colOff>1202266</xdr:colOff>
      <xdr:row>12</xdr:row>
      <xdr:rowOff>558800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21EDB964-7570-134E-A271-3CAF3823723E}"/>
            </a:ext>
          </a:extLst>
        </xdr:cNvPr>
        <xdr:cNvSpPr txBox="1"/>
      </xdr:nvSpPr>
      <xdr:spPr>
        <a:xfrm>
          <a:off x="554567" y="7073900"/>
          <a:ext cx="8606366" cy="3937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1354667</xdr:colOff>
      <xdr:row>14</xdr:row>
      <xdr:rowOff>177799</xdr:rowOff>
    </xdr:from>
    <xdr:to>
      <xdr:col>5</xdr:col>
      <xdr:colOff>1236133</xdr:colOff>
      <xdr:row>14</xdr:row>
      <xdr:rowOff>558800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ED1AF160-EDFB-C545-8A32-80624D9F7DED}"/>
            </a:ext>
          </a:extLst>
        </xdr:cNvPr>
        <xdr:cNvSpPr txBox="1"/>
      </xdr:nvSpPr>
      <xdr:spPr>
        <a:xfrm>
          <a:off x="4368800" y="8356599"/>
          <a:ext cx="4826000" cy="381001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1354666</xdr:colOff>
      <xdr:row>10</xdr:row>
      <xdr:rowOff>177800</xdr:rowOff>
    </xdr:from>
    <xdr:to>
      <xdr:col>5</xdr:col>
      <xdr:colOff>1219199</xdr:colOff>
      <xdr:row>10</xdr:row>
      <xdr:rowOff>524934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9332177F-B300-224F-8723-3E8C50501776}"/>
            </a:ext>
          </a:extLst>
        </xdr:cNvPr>
        <xdr:cNvSpPr txBox="1"/>
      </xdr:nvSpPr>
      <xdr:spPr>
        <a:xfrm>
          <a:off x="4368799" y="5816600"/>
          <a:ext cx="4809067" cy="347134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1236133</xdr:colOff>
      <xdr:row>8</xdr:row>
      <xdr:rowOff>190500</xdr:rowOff>
    </xdr:from>
    <xdr:to>
      <xdr:col>8</xdr:col>
      <xdr:colOff>2463800</xdr:colOff>
      <xdr:row>8</xdr:row>
      <xdr:rowOff>558800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37F299-D486-F14B-9A47-7355099B919B}"/>
            </a:ext>
          </a:extLst>
        </xdr:cNvPr>
        <xdr:cNvSpPr txBox="1"/>
      </xdr:nvSpPr>
      <xdr:spPr>
        <a:xfrm>
          <a:off x="9194800" y="4559300"/>
          <a:ext cx="8644467" cy="3683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1202266</xdr:colOff>
      <xdr:row>12</xdr:row>
      <xdr:rowOff>165099</xdr:rowOff>
    </xdr:from>
    <xdr:to>
      <xdr:col>8</xdr:col>
      <xdr:colOff>2463800</xdr:colOff>
      <xdr:row>12</xdr:row>
      <xdr:rowOff>558800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8DB870F9-5DA9-B143-8815-07A855DA386E}"/>
            </a:ext>
          </a:extLst>
        </xdr:cNvPr>
        <xdr:cNvSpPr txBox="1"/>
      </xdr:nvSpPr>
      <xdr:spPr>
        <a:xfrm>
          <a:off x="9160933" y="7073899"/>
          <a:ext cx="8678334" cy="39370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1219200</xdr:colOff>
      <xdr:row>14</xdr:row>
      <xdr:rowOff>177799</xdr:rowOff>
    </xdr:from>
    <xdr:to>
      <xdr:col>7</xdr:col>
      <xdr:colOff>965200</xdr:colOff>
      <xdr:row>14</xdr:row>
      <xdr:rowOff>558800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7174D89B-0D01-8046-8936-80F6750F6314}"/>
            </a:ext>
          </a:extLst>
        </xdr:cNvPr>
        <xdr:cNvSpPr txBox="1"/>
      </xdr:nvSpPr>
      <xdr:spPr>
        <a:xfrm>
          <a:off x="9177867" y="8356599"/>
          <a:ext cx="4690533" cy="38100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1219200</xdr:colOff>
      <xdr:row>6</xdr:row>
      <xdr:rowOff>152400</xdr:rowOff>
    </xdr:from>
    <xdr:to>
      <xdr:col>7</xdr:col>
      <xdr:colOff>1219200</xdr:colOff>
      <xdr:row>6</xdr:row>
      <xdr:rowOff>558800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E7F5684-5660-6645-8CB0-75F4AB6F8017}"/>
            </a:ext>
          </a:extLst>
        </xdr:cNvPr>
        <xdr:cNvSpPr txBox="1"/>
      </xdr:nvSpPr>
      <xdr:spPr>
        <a:xfrm>
          <a:off x="9177867" y="3251200"/>
          <a:ext cx="4944533" cy="4064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B</a:t>
          </a:r>
        </a:p>
      </xdr:txBody>
    </xdr:sp>
    <xdr:clientData/>
  </xdr:twoCellAnchor>
  <xdr:twoCellAnchor>
    <xdr:from>
      <xdr:col>7</xdr:col>
      <xdr:colOff>1219199</xdr:colOff>
      <xdr:row>6</xdr:row>
      <xdr:rowOff>152399</xdr:rowOff>
    </xdr:from>
    <xdr:to>
      <xdr:col>9</xdr:col>
      <xdr:colOff>29817</xdr:colOff>
      <xdr:row>6</xdr:row>
      <xdr:rowOff>558800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6AE165E-A978-6341-AC2D-7F25F7F8E11B}"/>
            </a:ext>
          </a:extLst>
        </xdr:cNvPr>
        <xdr:cNvSpPr txBox="1"/>
      </xdr:nvSpPr>
      <xdr:spPr>
        <a:xfrm>
          <a:off x="14122399" y="3251199"/>
          <a:ext cx="3755151" cy="406401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177800</xdr:rowOff>
    </xdr:from>
    <xdr:to>
      <xdr:col>3</xdr:col>
      <xdr:colOff>1354667</xdr:colOff>
      <xdr:row>10</xdr:row>
      <xdr:rowOff>524933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EBC20610-BC4E-9444-A813-8E95D57D90A4}"/>
            </a:ext>
          </a:extLst>
        </xdr:cNvPr>
        <xdr:cNvSpPr txBox="1"/>
      </xdr:nvSpPr>
      <xdr:spPr>
        <a:xfrm>
          <a:off x="554567" y="5816600"/>
          <a:ext cx="3814233" cy="34713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1202266</xdr:colOff>
      <xdr:row>10</xdr:row>
      <xdr:rowOff>177800</xdr:rowOff>
    </xdr:from>
    <xdr:to>
      <xdr:col>7</xdr:col>
      <xdr:colOff>1151467</xdr:colOff>
      <xdr:row>10</xdr:row>
      <xdr:rowOff>524933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22780998-67F1-F845-A101-929BD1D6A1DA}"/>
            </a:ext>
          </a:extLst>
        </xdr:cNvPr>
        <xdr:cNvSpPr txBox="1"/>
      </xdr:nvSpPr>
      <xdr:spPr>
        <a:xfrm>
          <a:off x="9160933" y="5816600"/>
          <a:ext cx="4893734" cy="34713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1151467</xdr:colOff>
      <xdr:row>10</xdr:row>
      <xdr:rowOff>177800</xdr:rowOff>
    </xdr:from>
    <xdr:to>
      <xdr:col>9</xdr:col>
      <xdr:colOff>4418</xdr:colOff>
      <xdr:row>10</xdr:row>
      <xdr:rowOff>524933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272C5A-E4B2-BC44-AB33-F86A559104AB}"/>
            </a:ext>
          </a:extLst>
        </xdr:cNvPr>
        <xdr:cNvSpPr txBox="1"/>
      </xdr:nvSpPr>
      <xdr:spPr>
        <a:xfrm>
          <a:off x="14054667" y="5816600"/>
          <a:ext cx="3797484" cy="34713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14</xdr:row>
      <xdr:rowOff>177800</xdr:rowOff>
    </xdr:from>
    <xdr:to>
      <xdr:col>3</xdr:col>
      <xdr:colOff>1354667</xdr:colOff>
      <xdr:row>14</xdr:row>
      <xdr:rowOff>558800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78656EEA-3F9C-B041-916E-8E765B20EE1B}"/>
            </a:ext>
          </a:extLst>
        </xdr:cNvPr>
        <xdr:cNvSpPr txBox="1"/>
      </xdr:nvSpPr>
      <xdr:spPr>
        <a:xfrm>
          <a:off x="567267" y="8356600"/>
          <a:ext cx="3801533" cy="3810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965199</xdr:colOff>
      <xdr:row>14</xdr:row>
      <xdr:rowOff>177799</xdr:rowOff>
    </xdr:from>
    <xdr:to>
      <xdr:col>8</xdr:col>
      <xdr:colOff>-1</xdr:colOff>
      <xdr:row>14</xdr:row>
      <xdr:rowOff>558800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FE661A5E-95F4-9B43-839F-B7C583998EC1}"/>
            </a:ext>
          </a:extLst>
        </xdr:cNvPr>
        <xdr:cNvSpPr txBox="1"/>
      </xdr:nvSpPr>
      <xdr:spPr>
        <a:xfrm>
          <a:off x="13868399" y="8356599"/>
          <a:ext cx="1507067" cy="381001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16933</xdr:colOff>
      <xdr:row>6</xdr:row>
      <xdr:rowOff>152400</xdr:rowOff>
    </xdr:from>
    <xdr:to>
      <xdr:col>5</xdr:col>
      <xdr:colOff>1217604</xdr:colOff>
      <xdr:row>6</xdr:row>
      <xdr:rowOff>575733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0EE3E0B-9B2B-0149-9A8D-AD5D8240BAFB}"/>
            </a:ext>
          </a:extLst>
        </xdr:cNvPr>
        <xdr:cNvSpPr txBox="1"/>
      </xdr:nvSpPr>
      <xdr:spPr>
        <a:xfrm>
          <a:off x="7975600" y="3251200"/>
          <a:ext cx="1200671" cy="42333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2147538</xdr:colOff>
      <xdr:row>3</xdr:row>
      <xdr:rowOff>599340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CE6E5703-03DD-0246-AFB6-AA43393A3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52338" cy="117084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6" name="Rect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F33DAC0-3FC2-2E4A-A0B0-394BF1443542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1299883</xdr:colOff>
      <xdr:row>8</xdr:row>
      <xdr:rowOff>177801</xdr:rowOff>
    </xdr:from>
    <xdr:to>
      <xdr:col>9</xdr:col>
      <xdr:colOff>0</xdr:colOff>
      <xdr:row>8</xdr:row>
      <xdr:rowOff>463176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2AB149BA-2D5E-B74F-9E0F-C312CEE307C6}"/>
            </a:ext>
          </a:extLst>
        </xdr:cNvPr>
        <xdr:cNvSpPr txBox="1"/>
      </xdr:nvSpPr>
      <xdr:spPr>
        <a:xfrm>
          <a:off x="9278471" y="4570507"/>
          <a:ext cx="8621058" cy="285375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1255059</xdr:colOff>
      <xdr:row>12</xdr:row>
      <xdr:rowOff>165101</xdr:rowOff>
    </xdr:from>
    <xdr:to>
      <xdr:col>8</xdr:col>
      <xdr:colOff>2463800</xdr:colOff>
      <xdr:row>12</xdr:row>
      <xdr:rowOff>493059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B0EB615E-AD14-3140-8EAA-99695CA0E578}"/>
            </a:ext>
          </a:extLst>
        </xdr:cNvPr>
        <xdr:cNvSpPr txBox="1"/>
      </xdr:nvSpPr>
      <xdr:spPr>
        <a:xfrm>
          <a:off x="9233647" y="7097807"/>
          <a:ext cx="8649447" cy="32795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1195294</xdr:colOff>
      <xdr:row>14</xdr:row>
      <xdr:rowOff>177799</xdr:rowOff>
    </xdr:from>
    <xdr:to>
      <xdr:col>7</xdr:col>
      <xdr:colOff>1419412</xdr:colOff>
      <xdr:row>14</xdr:row>
      <xdr:rowOff>522940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8409737F-5E79-714E-B912-6BAE9764D5B3}"/>
            </a:ext>
          </a:extLst>
        </xdr:cNvPr>
        <xdr:cNvSpPr txBox="1"/>
      </xdr:nvSpPr>
      <xdr:spPr>
        <a:xfrm>
          <a:off x="9173882" y="8380505"/>
          <a:ext cx="5184589" cy="34514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177800</xdr:rowOff>
    </xdr:from>
    <xdr:to>
      <xdr:col>5</xdr:col>
      <xdr:colOff>1299883</xdr:colOff>
      <xdr:row>8</xdr:row>
      <xdr:rowOff>463176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E2AC239-56F1-6D4F-A405-3A00D02398C9}"/>
            </a:ext>
          </a:extLst>
        </xdr:cNvPr>
        <xdr:cNvSpPr txBox="1"/>
      </xdr:nvSpPr>
      <xdr:spPr>
        <a:xfrm>
          <a:off x="563282" y="4570506"/>
          <a:ext cx="8715189" cy="285376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1270000</xdr:colOff>
      <xdr:row>10</xdr:row>
      <xdr:rowOff>177800</xdr:rowOff>
    </xdr:from>
    <xdr:to>
      <xdr:col>5</xdr:col>
      <xdr:colOff>1270000</xdr:colOff>
      <xdr:row>10</xdr:row>
      <xdr:rowOff>493059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617D6D64-9517-854F-8D09-71B0DFB3A8EE}"/>
            </a:ext>
          </a:extLst>
        </xdr:cNvPr>
        <xdr:cNvSpPr txBox="1"/>
      </xdr:nvSpPr>
      <xdr:spPr>
        <a:xfrm>
          <a:off x="4288118" y="5840506"/>
          <a:ext cx="4960470" cy="31525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165099</xdr:rowOff>
    </xdr:from>
    <xdr:to>
      <xdr:col>5</xdr:col>
      <xdr:colOff>1270000</xdr:colOff>
      <xdr:row>12</xdr:row>
      <xdr:rowOff>493058</xdr:rowOff>
    </xdr:to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99418EC8-8403-0640-BD70-EA3AD7ACBC90}"/>
            </a:ext>
          </a:extLst>
        </xdr:cNvPr>
        <xdr:cNvSpPr txBox="1"/>
      </xdr:nvSpPr>
      <xdr:spPr>
        <a:xfrm>
          <a:off x="550582" y="7097805"/>
          <a:ext cx="8698006" cy="32795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1150470</xdr:colOff>
      <xdr:row>14</xdr:row>
      <xdr:rowOff>177800</xdr:rowOff>
    </xdr:from>
    <xdr:to>
      <xdr:col>5</xdr:col>
      <xdr:colOff>1195294</xdr:colOff>
      <xdr:row>14</xdr:row>
      <xdr:rowOff>508000</xdr:rowOff>
    </xdr:to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D45EEBB2-0C09-CF48-BA0C-1BA4F3099962}"/>
            </a:ext>
          </a:extLst>
        </xdr:cNvPr>
        <xdr:cNvSpPr txBox="1"/>
      </xdr:nvSpPr>
      <xdr:spPr>
        <a:xfrm>
          <a:off x="4168588" y="8380506"/>
          <a:ext cx="5005294" cy="3302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12700</xdr:colOff>
      <xdr:row>6</xdr:row>
      <xdr:rowOff>228600</xdr:rowOff>
    </xdr:from>
    <xdr:to>
      <xdr:col>8</xdr:col>
      <xdr:colOff>2463800</xdr:colOff>
      <xdr:row>6</xdr:row>
      <xdr:rowOff>546100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7896F76-E9C6-944B-B76E-37032077EF0F}"/>
            </a:ext>
          </a:extLst>
        </xdr:cNvPr>
        <xdr:cNvSpPr txBox="1"/>
      </xdr:nvSpPr>
      <xdr:spPr>
        <a:xfrm>
          <a:off x="15405100" y="3340100"/>
          <a:ext cx="2451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177801</xdr:rowOff>
    </xdr:from>
    <xdr:to>
      <xdr:col>3</xdr:col>
      <xdr:colOff>1284941</xdr:colOff>
      <xdr:row>10</xdr:row>
      <xdr:rowOff>493059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9D91D553-6827-1647-AC3A-A5746B869D38}"/>
            </a:ext>
          </a:extLst>
        </xdr:cNvPr>
        <xdr:cNvSpPr txBox="1"/>
      </xdr:nvSpPr>
      <xdr:spPr>
        <a:xfrm>
          <a:off x="563282" y="5840507"/>
          <a:ext cx="3739777" cy="31525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1269999</xdr:colOff>
      <xdr:row>10</xdr:row>
      <xdr:rowOff>177800</xdr:rowOff>
    </xdr:from>
    <xdr:to>
      <xdr:col>7</xdr:col>
      <xdr:colOff>1344705</xdr:colOff>
      <xdr:row>10</xdr:row>
      <xdr:rowOff>493059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FEBC169-511B-6242-96D4-90C11DFF55C1}"/>
            </a:ext>
          </a:extLst>
        </xdr:cNvPr>
        <xdr:cNvSpPr txBox="1"/>
      </xdr:nvSpPr>
      <xdr:spPr>
        <a:xfrm>
          <a:off x="9248587" y="5840506"/>
          <a:ext cx="5035177" cy="31525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1344705</xdr:colOff>
      <xdr:row>10</xdr:row>
      <xdr:rowOff>177800</xdr:rowOff>
    </xdr:from>
    <xdr:to>
      <xdr:col>8</xdr:col>
      <xdr:colOff>2455517</xdr:colOff>
      <xdr:row>10</xdr:row>
      <xdr:rowOff>493060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34E131F5-CECF-BE4D-A100-29D958C2CF26}"/>
            </a:ext>
          </a:extLst>
        </xdr:cNvPr>
        <xdr:cNvSpPr txBox="1"/>
      </xdr:nvSpPr>
      <xdr:spPr>
        <a:xfrm>
          <a:off x="14283764" y="5840506"/>
          <a:ext cx="3591047" cy="31526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177800</xdr:rowOff>
    </xdr:from>
    <xdr:to>
      <xdr:col>3</xdr:col>
      <xdr:colOff>1150470</xdr:colOff>
      <xdr:row>14</xdr:row>
      <xdr:rowOff>493059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12071F72-7D3A-924E-8DDE-BE5C4B0F6DC8}"/>
            </a:ext>
          </a:extLst>
        </xdr:cNvPr>
        <xdr:cNvSpPr txBox="1"/>
      </xdr:nvSpPr>
      <xdr:spPr>
        <a:xfrm>
          <a:off x="550582" y="8380506"/>
          <a:ext cx="3618006" cy="31525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1419412</xdr:colOff>
      <xdr:row>14</xdr:row>
      <xdr:rowOff>177800</xdr:rowOff>
    </xdr:from>
    <xdr:to>
      <xdr:col>9</xdr:col>
      <xdr:colOff>4418</xdr:colOff>
      <xdr:row>14</xdr:row>
      <xdr:rowOff>522941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3DF9BC66-49F3-714C-A018-38BF60B1C4A8}"/>
            </a:ext>
          </a:extLst>
        </xdr:cNvPr>
        <xdr:cNvSpPr txBox="1"/>
      </xdr:nvSpPr>
      <xdr:spPr>
        <a:xfrm>
          <a:off x="14358471" y="8380506"/>
          <a:ext cx="3545476" cy="345141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16</xdr:row>
      <xdr:rowOff>203200</xdr:rowOff>
    </xdr:from>
    <xdr:to>
      <xdr:col>3</xdr:col>
      <xdr:colOff>0</xdr:colOff>
      <xdr:row>16</xdr:row>
      <xdr:rowOff>520700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DEF31940-3F07-DE45-9878-4E64FEBA675C}"/>
            </a:ext>
          </a:extLst>
        </xdr:cNvPr>
        <xdr:cNvSpPr txBox="1"/>
      </xdr:nvSpPr>
      <xdr:spPr>
        <a:xfrm>
          <a:off x="546100" y="9664700"/>
          <a:ext cx="2463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2421340</xdr:colOff>
      <xdr:row>30</xdr:row>
      <xdr:rowOff>81960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65E350D-1426-4A4F-9739-294050467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8353" y="13820588"/>
          <a:ext cx="2421340" cy="1157725"/>
        </a:xfrm>
        <a:prstGeom prst="rect">
          <a:avLst/>
        </a:prstGeom>
      </xdr:spPr>
    </xdr:pic>
    <xdr:clientData/>
  </xdr:twoCellAnchor>
  <xdr:twoCellAnchor editAs="oneCell">
    <xdr:from>
      <xdr:col>7</xdr:col>
      <xdr:colOff>2151529</xdr:colOff>
      <xdr:row>1</xdr:row>
      <xdr:rowOff>627530</xdr:rowOff>
    </xdr:from>
    <xdr:to>
      <xdr:col>8</xdr:col>
      <xdr:colOff>2123632</xdr:colOff>
      <xdr:row>3</xdr:row>
      <xdr:rowOff>588134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D4FF111-45CE-1E43-B757-C5687CB8F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090588" y="821765"/>
          <a:ext cx="2452338" cy="117084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3" name="Rect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668CAF2-2745-D64D-8C3E-F20C6ED46CC6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2465295</xdr:colOff>
      <xdr:row>6</xdr:row>
      <xdr:rowOff>165100</xdr:rowOff>
    </xdr:from>
    <xdr:to>
      <xdr:col>5</xdr:col>
      <xdr:colOff>1210236</xdr:colOff>
      <xdr:row>6</xdr:row>
      <xdr:rowOff>537882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A04185B3-01BA-E747-8124-1F9D45BA5993}"/>
            </a:ext>
          </a:extLst>
        </xdr:cNvPr>
        <xdr:cNvSpPr txBox="1"/>
      </xdr:nvSpPr>
      <xdr:spPr>
        <a:xfrm>
          <a:off x="3003177" y="3287806"/>
          <a:ext cx="6185647" cy="372782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177800</xdr:rowOff>
    </xdr:from>
    <xdr:to>
      <xdr:col>5</xdr:col>
      <xdr:colOff>1240118</xdr:colOff>
      <xdr:row>10</xdr:row>
      <xdr:rowOff>537882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2F6388E9-778B-B948-8D1F-90399B1DB8EA}"/>
            </a:ext>
          </a:extLst>
        </xdr:cNvPr>
        <xdr:cNvSpPr txBox="1"/>
      </xdr:nvSpPr>
      <xdr:spPr>
        <a:xfrm>
          <a:off x="550582" y="5840506"/>
          <a:ext cx="8668124" cy="360082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25648</xdr:colOff>
      <xdr:row>14</xdr:row>
      <xdr:rowOff>177800</xdr:rowOff>
    </xdr:from>
    <xdr:to>
      <xdr:col>5</xdr:col>
      <xdr:colOff>1180353</xdr:colOff>
      <xdr:row>14</xdr:row>
      <xdr:rowOff>463176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86CCEBBA-8FA8-C641-835F-4889A2F966D3}"/>
            </a:ext>
          </a:extLst>
        </xdr:cNvPr>
        <xdr:cNvSpPr txBox="1"/>
      </xdr:nvSpPr>
      <xdr:spPr>
        <a:xfrm>
          <a:off x="563530" y="8380506"/>
          <a:ext cx="8595411" cy="285376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1314823</xdr:colOff>
      <xdr:row>8</xdr:row>
      <xdr:rowOff>165099</xdr:rowOff>
    </xdr:from>
    <xdr:to>
      <xdr:col>5</xdr:col>
      <xdr:colOff>1284941</xdr:colOff>
      <xdr:row>8</xdr:row>
      <xdr:rowOff>522940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0AD1FC4-A30F-3542-B264-996EA16B1C7F}"/>
            </a:ext>
          </a:extLst>
        </xdr:cNvPr>
        <xdr:cNvSpPr txBox="1"/>
      </xdr:nvSpPr>
      <xdr:spPr>
        <a:xfrm>
          <a:off x="4332941" y="4557805"/>
          <a:ext cx="4930588" cy="357841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1270000</xdr:colOff>
      <xdr:row>12</xdr:row>
      <xdr:rowOff>162994</xdr:rowOff>
    </xdr:from>
    <xdr:to>
      <xdr:col>5</xdr:col>
      <xdr:colOff>1299883</xdr:colOff>
      <xdr:row>12</xdr:row>
      <xdr:rowOff>478118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73504887-3815-2542-8748-D49828888F96}"/>
            </a:ext>
          </a:extLst>
        </xdr:cNvPr>
        <xdr:cNvSpPr txBox="1"/>
      </xdr:nvSpPr>
      <xdr:spPr>
        <a:xfrm>
          <a:off x="4288118" y="7095700"/>
          <a:ext cx="4990353" cy="315124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1225177</xdr:colOff>
      <xdr:row>6</xdr:row>
      <xdr:rowOff>165099</xdr:rowOff>
    </xdr:from>
    <xdr:to>
      <xdr:col>8</xdr:col>
      <xdr:colOff>2463800</xdr:colOff>
      <xdr:row>6</xdr:row>
      <xdr:rowOff>552822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1E458FD-E528-F147-A3BC-DB22CC567FA8}"/>
            </a:ext>
          </a:extLst>
        </xdr:cNvPr>
        <xdr:cNvSpPr txBox="1"/>
      </xdr:nvSpPr>
      <xdr:spPr>
        <a:xfrm>
          <a:off x="9203765" y="3287805"/>
          <a:ext cx="8679329" cy="38772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1240117</xdr:colOff>
      <xdr:row>10</xdr:row>
      <xdr:rowOff>177800</xdr:rowOff>
    </xdr:from>
    <xdr:to>
      <xdr:col>8</xdr:col>
      <xdr:colOff>2480234</xdr:colOff>
      <xdr:row>10</xdr:row>
      <xdr:rowOff>537881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FAED4F4E-CB3D-C041-9378-677600D2F4A1}"/>
            </a:ext>
          </a:extLst>
        </xdr:cNvPr>
        <xdr:cNvSpPr txBox="1"/>
      </xdr:nvSpPr>
      <xdr:spPr>
        <a:xfrm>
          <a:off x="9218705" y="5840506"/>
          <a:ext cx="8680823" cy="36008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1180353</xdr:colOff>
      <xdr:row>14</xdr:row>
      <xdr:rowOff>182881</xdr:rowOff>
    </xdr:from>
    <xdr:to>
      <xdr:col>6</xdr:col>
      <xdr:colOff>15488</xdr:colOff>
      <xdr:row>14</xdr:row>
      <xdr:rowOff>463177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D948B67A-CAE3-2E48-9238-77F443715451}"/>
            </a:ext>
          </a:extLst>
        </xdr:cNvPr>
        <xdr:cNvSpPr txBox="1"/>
      </xdr:nvSpPr>
      <xdr:spPr>
        <a:xfrm>
          <a:off x="9158941" y="8385587"/>
          <a:ext cx="1315371" cy="280296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1284941</xdr:colOff>
      <xdr:row>12</xdr:row>
      <xdr:rowOff>165099</xdr:rowOff>
    </xdr:from>
    <xdr:to>
      <xdr:col>7</xdr:col>
      <xdr:colOff>1225176</xdr:colOff>
      <xdr:row>12</xdr:row>
      <xdr:rowOff>493058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19E3DD12-86F9-8447-8943-6745779D85F3}"/>
            </a:ext>
          </a:extLst>
        </xdr:cNvPr>
        <xdr:cNvSpPr txBox="1"/>
      </xdr:nvSpPr>
      <xdr:spPr>
        <a:xfrm>
          <a:off x="9263529" y="7097805"/>
          <a:ext cx="4900706" cy="32795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165101</xdr:rowOff>
    </xdr:from>
    <xdr:to>
      <xdr:col>3</xdr:col>
      <xdr:colOff>1329764</xdr:colOff>
      <xdr:row>8</xdr:row>
      <xdr:rowOff>522941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28F753D3-A417-F347-92A0-1E32D3ECD719}"/>
            </a:ext>
          </a:extLst>
        </xdr:cNvPr>
        <xdr:cNvSpPr txBox="1"/>
      </xdr:nvSpPr>
      <xdr:spPr>
        <a:xfrm>
          <a:off x="550582" y="4557807"/>
          <a:ext cx="3797300" cy="35784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1270000</xdr:colOff>
      <xdr:row>8</xdr:row>
      <xdr:rowOff>165100</xdr:rowOff>
    </xdr:from>
    <xdr:to>
      <xdr:col>7</xdr:col>
      <xdr:colOff>1210235</xdr:colOff>
      <xdr:row>8</xdr:row>
      <xdr:rowOff>522941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5CE4E04-7FF1-B947-8B34-953F16915C1C}"/>
            </a:ext>
          </a:extLst>
        </xdr:cNvPr>
        <xdr:cNvSpPr txBox="1"/>
      </xdr:nvSpPr>
      <xdr:spPr>
        <a:xfrm>
          <a:off x="9248588" y="4557806"/>
          <a:ext cx="4900706" cy="35784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1210235</xdr:colOff>
      <xdr:row>8</xdr:row>
      <xdr:rowOff>165100</xdr:rowOff>
    </xdr:from>
    <xdr:to>
      <xdr:col>9</xdr:col>
      <xdr:colOff>29818</xdr:colOff>
      <xdr:row>8</xdr:row>
      <xdr:rowOff>522942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CA738161-CA81-CF4A-99C4-F6140BA01CDA}"/>
            </a:ext>
          </a:extLst>
        </xdr:cNvPr>
        <xdr:cNvSpPr txBox="1"/>
      </xdr:nvSpPr>
      <xdr:spPr>
        <a:xfrm>
          <a:off x="14149294" y="4557806"/>
          <a:ext cx="3780053" cy="357842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165101</xdr:rowOff>
    </xdr:from>
    <xdr:to>
      <xdr:col>3</xdr:col>
      <xdr:colOff>1270000</xdr:colOff>
      <xdr:row>12</xdr:row>
      <xdr:rowOff>463176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1A613411-78B5-364F-A1B3-139241F134A9}"/>
            </a:ext>
          </a:extLst>
        </xdr:cNvPr>
        <xdr:cNvSpPr txBox="1"/>
      </xdr:nvSpPr>
      <xdr:spPr>
        <a:xfrm>
          <a:off x="563282" y="7097807"/>
          <a:ext cx="3724836" cy="298075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1210235</xdr:colOff>
      <xdr:row>12</xdr:row>
      <xdr:rowOff>165101</xdr:rowOff>
    </xdr:from>
    <xdr:to>
      <xdr:col>9</xdr:col>
      <xdr:colOff>76902</xdr:colOff>
      <xdr:row>12</xdr:row>
      <xdr:rowOff>493059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3093A67-2DAD-AD49-86AB-2F71B63A52B2}"/>
            </a:ext>
          </a:extLst>
        </xdr:cNvPr>
        <xdr:cNvSpPr txBox="1"/>
      </xdr:nvSpPr>
      <xdr:spPr>
        <a:xfrm>
          <a:off x="14149294" y="7097807"/>
          <a:ext cx="3827137" cy="327958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2151530</xdr:colOff>
      <xdr:row>1</xdr:row>
      <xdr:rowOff>627530</xdr:rowOff>
    </xdr:from>
    <xdr:to>
      <xdr:col>8</xdr:col>
      <xdr:colOff>2123633</xdr:colOff>
      <xdr:row>3</xdr:row>
      <xdr:rowOff>588134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12EC338-A778-FD46-A437-C5E09E4893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90589" y="821765"/>
          <a:ext cx="2452338" cy="117084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9" name="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205B6ED-EB8D-894A-9EEE-A31E8D04D417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8468</xdr:colOff>
      <xdr:row>6</xdr:row>
      <xdr:rowOff>203200</xdr:rowOff>
    </xdr:from>
    <xdr:to>
      <xdr:col>9</xdr:col>
      <xdr:colOff>0</xdr:colOff>
      <xdr:row>6</xdr:row>
      <xdr:rowOff>524933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C72BD9E5-F6EB-6E4C-AFF2-1D9820B27623}"/>
            </a:ext>
          </a:extLst>
        </xdr:cNvPr>
        <xdr:cNvSpPr txBox="1"/>
      </xdr:nvSpPr>
      <xdr:spPr>
        <a:xfrm>
          <a:off x="10473268" y="3335867"/>
          <a:ext cx="7433732" cy="32173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1270000</xdr:colOff>
      <xdr:row>10</xdr:row>
      <xdr:rowOff>177800</xdr:rowOff>
    </xdr:from>
    <xdr:to>
      <xdr:col>9</xdr:col>
      <xdr:colOff>4232</xdr:colOff>
      <xdr:row>10</xdr:row>
      <xdr:rowOff>507999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420B1223-4B6F-784D-BC2A-5246414E3492}"/>
            </a:ext>
          </a:extLst>
        </xdr:cNvPr>
        <xdr:cNvSpPr txBox="1"/>
      </xdr:nvSpPr>
      <xdr:spPr>
        <a:xfrm>
          <a:off x="9232900" y="5829300"/>
          <a:ext cx="8640232" cy="3301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1257300</xdr:colOff>
      <xdr:row>12</xdr:row>
      <xdr:rowOff>182033</xdr:rowOff>
    </xdr:from>
    <xdr:to>
      <xdr:col>7</xdr:col>
      <xdr:colOff>1143000</xdr:colOff>
      <xdr:row>12</xdr:row>
      <xdr:rowOff>495300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5B7174D0-0E7C-6840-AA45-AD264D70AA39}"/>
            </a:ext>
          </a:extLst>
        </xdr:cNvPr>
        <xdr:cNvSpPr txBox="1"/>
      </xdr:nvSpPr>
      <xdr:spPr>
        <a:xfrm>
          <a:off x="9220200" y="7103533"/>
          <a:ext cx="4838700" cy="313267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1308100</xdr:colOff>
      <xdr:row>8</xdr:row>
      <xdr:rowOff>177800</xdr:rowOff>
    </xdr:from>
    <xdr:to>
      <xdr:col>5</xdr:col>
      <xdr:colOff>1282700</xdr:colOff>
      <xdr:row>8</xdr:row>
      <xdr:rowOff>444500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296205BA-8182-DE46-90DE-DB8BC32C9C3F}"/>
            </a:ext>
          </a:extLst>
        </xdr:cNvPr>
        <xdr:cNvSpPr txBox="1"/>
      </xdr:nvSpPr>
      <xdr:spPr>
        <a:xfrm>
          <a:off x="4318000" y="4559300"/>
          <a:ext cx="4927600" cy="2667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8466</xdr:colOff>
      <xdr:row>10</xdr:row>
      <xdr:rowOff>177800</xdr:rowOff>
    </xdr:from>
    <xdr:to>
      <xdr:col>5</xdr:col>
      <xdr:colOff>1270000</xdr:colOff>
      <xdr:row>10</xdr:row>
      <xdr:rowOff>508000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CBB0D59D-83EA-674A-B7D2-A7B524812657}"/>
            </a:ext>
          </a:extLst>
        </xdr:cNvPr>
        <xdr:cNvSpPr txBox="1"/>
      </xdr:nvSpPr>
      <xdr:spPr>
        <a:xfrm>
          <a:off x="541866" y="5829300"/>
          <a:ext cx="8691034" cy="3302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1358900</xdr:colOff>
      <xdr:row>12</xdr:row>
      <xdr:rowOff>177799</xdr:rowOff>
    </xdr:from>
    <xdr:to>
      <xdr:col>5</xdr:col>
      <xdr:colOff>1257300</xdr:colOff>
      <xdr:row>12</xdr:row>
      <xdr:rowOff>486833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FBC9C382-83F5-7D4D-9A43-A8F0E2201F72}"/>
            </a:ext>
          </a:extLst>
        </xdr:cNvPr>
        <xdr:cNvSpPr txBox="1"/>
      </xdr:nvSpPr>
      <xdr:spPr>
        <a:xfrm>
          <a:off x="4368800" y="7099299"/>
          <a:ext cx="4851400" cy="309034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7056</xdr:colOff>
      <xdr:row>14</xdr:row>
      <xdr:rowOff>177800</xdr:rowOff>
    </xdr:from>
    <xdr:to>
      <xdr:col>5</xdr:col>
      <xdr:colOff>1244600</xdr:colOff>
      <xdr:row>14</xdr:row>
      <xdr:rowOff>508000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C7174E2D-770C-344F-B573-C48C3040F84F}"/>
            </a:ext>
          </a:extLst>
        </xdr:cNvPr>
        <xdr:cNvSpPr txBox="1"/>
      </xdr:nvSpPr>
      <xdr:spPr>
        <a:xfrm>
          <a:off x="540456" y="8369300"/>
          <a:ext cx="8667044" cy="3302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1231900</xdr:colOff>
      <xdr:row>14</xdr:row>
      <xdr:rowOff>177801</xdr:rowOff>
    </xdr:from>
    <xdr:to>
      <xdr:col>7</xdr:col>
      <xdr:colOff>2476499</xdr:colOff>
      <xdr:row>14</xdr:row>
      <xdr:rowOff>508001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AC5C8B56-0FD3-1B4D-8F28-DAE9BE75B5D5}"/>
            </a:ext>
          </a:extLst>
        </xdr:cNvPr>
        <xdr:cNvSpPr txBox="1"/>
      </xdr:nvSpPr>
      <xdr:spPr>
        <a:xfrm>
          <a:off x="9194800" y="8369301"/>
          <a:ext cx="6197599" cy="3302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8466</xdr:colOff>
      <xdr:row>8</xdr:row>
      <xdr:rowOff>177800</xdr:rowOff>
    </xdr:from>
    <xdr:to>
      <xdr:col>3</xdr:col>
      <xdr:colOff>1295400</xdr:colOff>
      <xdr:row>8</xdr:row>
      <xdr:rowOff>444500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B0C3C0D-2666-2444-8A6F-3F8D42DEBDBB}"/>
            </a:ext>
          </a:extLst>
        </xdr:cNvPr>
        <xdr:cNvSpPr txBox="1"/>
      </xdr:nvSpPr>
      <xdr:spPr>
        <a:xfrm>
          <a:off x="541866" y="4559300"/>
          <a:ext cx="3763434" cy="2667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1282700</xdr:colOff>
      <xdr:row>8</xdr:row>
      <xdr:rowOff>177801</xdr:rowOff>
    </xdr:from>
    <xdr:to>
      <xdr:col>7</xdr:col>
      <xdr:colOff>1333500</xdr:colOff>
      <xdr:row>8</xdr:row>
      <xdr:rowOff>457200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F20B083-79F6-244A-AD4C-566F5FA3C0F9}"/>
            </a:ext>
          </a:extLst>
        </xdr:cNvPr>
        <xdr:cNvSpPr txBox="1"/>
      </xdr:nvSpPr>
      <xdr:spPr>
        <a:xfrm>
          <a:off x="9245600" y="4559301"/>
          <a:ext cx="5003800" cy="2793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1320800</xdr:colOff>
      <xdr:row>8</xdr:row>
      <xdr:rowOff>177801</xdr:rowOff>
    </xdr:from>
    <xdr:to>
      <xdr:col>9</xdr:col>
      <xdr:colOff>0</xdr:colOff>
      <xdr:row>8</xdr:row>
      <xdr:rowOff>457201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51552D78-AC6F-6845-AFB2-D769A6DA30C0}"/>
            </a:ext>
          </a:extLst>
        </xdr:cNvPr>
        <xdr:cNvSpPr txBox="1"/>
      </xdr:nvSpPr>
      <xdr:spPr>
        <a:xfrm>
          <a:off x="14236700" y="4559301"/>
          <a:ext cx="3632200" cy="2794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16933</xdr:colOff>
      <xdr:row>12</xdr:row>
      <xdr:rowOff>173567</xdr:rowOff>
    </xdr:from>
    <xdr:to>
      <xdr:col>3</xdr:col>
      <xdr:colOff>1346200</xdr:colOff>
      <xdr:row>12</xdr:row>
      <xdr:rowOff>491067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34C6A9D-9841-0543-A86D-93D61975D731}"/>
            </a:ext>
          </a:extLst>
        </xdr:cNvPr>
        <xdr:cNvSpPr txBox="1"/>
      </xdr:nvSpPr>
      <xdr:spPr>
        <a:xfrm>
          <a:off x="550333" y="7095067"/>
          <a:ext cx="3805767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1143000</xdr:colOff>
      <xdr:row>12</xdr:row>
      <xdr:rowOff>183444</xdr:rowOff>
    </xdr:from>
    <xdr:to>
      <xdr:col>9</xdr:col>
      <xdr:colOff>0</xdr:colOff>
      <xdr:row>12</xdr:row>
      <xdr:rowOff>495300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85FF2CEC-57DC-EA43-8E2A-954F4E3C3471}"/>
            </a:ext>
          </a:extLst>
        </xdr:cNvPr>
        <xdr:cNvSpPr txBox="1"/>
      </xdr:nvSpPr>
      <xdr:spPr>
        <a:xfrm>
          <a:off x="14058900" y="7104944"/>
          <a:ext cx="3810000" cy="311856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2147538</xdr:colOff>
      <xdr:row>3</xdr:row>
      <xdr:rowOff>599340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F3C4A97-9E32-4D4A-B479-4091511009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52338" cy="117084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9" name="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1F4FEC-7792-6947-AFF8-68A98DE3727D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1422400</xdr:colOff>
      <xdr:row>12</xdr:row>
      <xdr:rowOff>184593</xdr:rowOff>
    </xdr:from>
    <xdr:to>
      <xdr:col>9</xdr:col>
      <xdr:colOff>1279</xdr:colOff>
      <xdr:row>12</xdr:row>
      <xdr:rowOff>575732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E8BD7ED9-C828-824E-8987-202247802BC5}"/>
            </a:ext>
          </a:extLst>
        </xdr:cNvPr>
        <xdr:cNvSpPr txBox="1"/>
      </xdr:nvSpPr>
      <xdr:spPr>
        <a:xfrm>
          <a:off x="14325600" y="7093393"/>
          <a:ext cx="3523412" cy="39113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1</xdr:col>
      <xdr:colOff>258430</xdr:colOff>
      <xdr:row>10</xdr:row>
      <xdr:rowOff>165100</xdr:rowOff>
    </xdr:from>
    <xdr:to>
      <xdr:col>5</xdr:col>
      <xdr:colOff>1303866</xdr:colOff>
      <xdr:row>10</xdr:row>
      <xdr:rowOff>508000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A080F5A8-C3A5-7E41-A511-43096C23D6F1}"/>
            </a:ext>
          </a:extLst>
        </xdr:cNvPr>
        <xdr:cNvSpPr txBox="1"/>
      </xdr:nvSpPr>
      <xdr:spPr>
        <a:xfrm>
          <a:off x="529363" y="5803900"/>
          <a:ext cx="8733170" cy="3429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21898</xdr:colOff>
      <xdr:row>14</xdr:row>
      <xdr:rowOff>177800</xdr:rowOff>
    </xdr:from>
    <xdr:to>
      <xdr:col>5</xdr:col>
      <xdr:colOff>1253066</xdr:colOff>
      <xdr:row>14</xdr:row>
      <xdr:rowOff>558800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F6B0A8D8-157A-4148-A2EF-620916A81195}"/>
            </a:ext>
          </a:extLst>
        </xdr:cNvPr>
        <xdr:cNvSpPr txBox="1"/>
      </xdr:nvSpPr>
      <xdr:spPr>
        <a:xfrm>
          <a:off x="563765" y="8356600"/>
          <a:ext cx="8647968" cy="3810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1269999</xdr:colOff>
      <xdr:row>12</xdr:row>
      <xdr:rowOff>177209</xdr:rowOff>
    </xdr:from>
    <xdr:to>
      <xdr:col>5</xdr:col>
      <xdr:colOff>1286932</xdr:colOff>
      <xdr:row>12</xdr:row>
      <xdr:rowOff>575733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BA05C4C-F6F8-8C4F-8BCE-2F021D3F2BD7}"/>
            </a:ext>
          </a:extLst>
        </xdr:cNvPr>
        <xdr:cNvSpPr txBox="1"/>
      </xdr:nvSpPr>
      <xdr:spPr>
        <a:xfrm>
          <a:off x="4284132" y="7086009"/>
          <a:ext cx="4961467" cy="398524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1202267</xdr:colOff>
      <xdr:row>8</xdr:row>
      <xdr:rowOff>191975</xdr:rowOff>
    </xdr:from>
    <xdr:to>
      <xdr:col>5</xdr:col>
      <xdr:colOff>1354666</xdr:colOff>
      <xdr:row>8</xdr:row>
      <xdr:rowOff>524932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32429B44-56F4-394D-957D-7138032256DD}"/>
            </a:ext>
          </a:extLst>
        </xdr:cNvPr>
        <xdr:cNvSpPr txBox="1"/>
      </xdr:nvSpPr>
      <xdr:spPr>
        <a:xfrm>
          <a:off x="4216400" y="4560775"/>
          <a:ext cx="5096933" cy="332957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1303866</xdr:colOff>
      <xdr:row>10</xdr:row>
      <xdr:rowOff>165100</xdr:rowOff>
    </xdr:from>
    <xdr:to>
      <xdr:col>8</xdr:col>
      <xdr:colOff>2466162</xdr:colOff>
      <xdr:row>10</xdr:row>
      <xdr:rowOff>508000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776A7E44-97DC-6746-9DAE-45D13AF17707}"/>
            </a:ext>
          </a:extLst>
        </xdr:cNvPr>
        <xdr:cNvSpPr txBox="1"/>
      </xdr:nvSpPr>
      <xdr:spPr>
        <a:xfrm>
          <a:off x="9262533" y="5803900"/>
          <a:ext cx="8579096" cy="3429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1354666</xdr:colOff>
      <xdr:row>8</xdr:row>
      <xdr:rowOff>199695</xdr:rowOff>
    </xdr:from>
    <xdr:to>
      <xdr:col>7</xdr:col>
      <xdr:colOff>1303867</xdr:colOff>
      <xdr:row>8</xdr:row>
      <xdr:rowOff>524933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2369310B-B9A0-5041-B75D-C5861CADF0BF}"/>
            </a:ext>
          </a:extLst>
        </xdr:cNvPr>
        <xdr:cNvSpPr txBox="1"/>
      </xdr:nvSpPr>
      <xdr:spPr>
        <a:xfrm>
          <a:off x="9313333" y="4568495"/>
          <a:ext cx="4893734" cy="32523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1286932</xdr:colOff>
      <xdr:row>12</xdr:row>
      <xdr:rowOff>184591</xdr:rowOff>
    </xdr:from>
    <xdr:to>
      <xdr:col>7</xdr:col>
      <xdr:colOff>1439332</xdr:colOff>
      <xdr:row>12</xdr:row>
      <xdr:rowOff>575732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82163A74-3965-964E-B64E-A75707242AB1}"/>
            </a:ext>
          </a:extLst>
        </xdr:cNvPr>
        <xdr:cNvSpPr txBox="1"/>
      </xdr:nvSpPr>
      <xdr:spPr>
        <a:xfrm>
          <a:off x="9245599" y="7093391"/>
          <a:ext cx="5096933" cy="39114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1253066</xdr:colOff>
      <xdr:row>14</xdr:row>
      <xdr:rowOff>177799</xdr:rowOff>
    </xdr:from>
    <xdr:to>
      <xdr:col>9</xdr:col>
      <xdr:colOff>4628</xdr:colOff>
      <xdr:row>14</xdr:row>
      <xdr:rowOff>558800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887E06F3-D8F6-A949-918A-DF2C8DEAE00C}"/>
            </a:ext>
          </a:extLst>
        </xdr:cNvPr>
        <xdr:cNvSpPr txBox="1"/>
      </xdr:nvSpPr>
      <xdr:spPr>
        <a:xfrm>
          <a:off x="9211733" y="8356599"/>
          <a:ext cx="8640628" cy="38100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7384</xdr:colOff>
      <xdr:row>12</xdr:row>
      <xdr:rowOff>177799</xdr:rowOff>
    </xdr:from>
    <xdr:to>
      <xdr:col>3</xdr:col>
      <xdr:colOff>1270000</xdr:colOff>
      <xdr:row>12</xdr:row>
      <xdr:rowOff>575732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60C4B1A8-E762-BB41-96C5-C9E0D7F7B66D}"/>
            </a:ext>
          </a:extLst>
        </xdr:cNvPr>
        <xdr:cNvSpPr txBox="1"/>
      </xdr:nvSpPr>
      <xdr:spPr>
        <a:xfrm>
          <a:off x="549251" y="7086599"/>
          <a:ext cx="3734882" cy="39793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10671</xdr:colOff>
      <xdr:row>6</xdr:row>
      <xdr:rowOff>289472</xdr:rowOff>
    </xdr:from>
    <xdr:to>
      <xdr:col>8</xdr:col>
      <xdr:colOff>2466162</xdr:colOff>
      <xdr:row>6</xdr:row>
      <xdr:rowOff>613103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7ED17C7B-44C6-EB45-A3AA-4298450AF418}"/>
            </a:ext>
          </a:extLst>
        </xdr:cNvPr>
        <xdr:cNvSpPr txBox="1"/>
      </xdr:nvSpPr>
      <xdr:spPr>
        <a:xfrm>
          <a:off x="15383578" y="3398019"/>
          <a:ext cx="2455491" cy="32363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7384</xdr:colOff>
      <xdr:row>8</xdr:row>
      <xdr:rowOff>189185</xdr:rowOff>
    </xdr:from>
    <xdr:to>
      <xdr:col>3</xdr:col>
      <xdr:colOff>1202267</xdr:colOff>
      <xdr:row>8</xdr:row>
      <xdr:rowOff>524932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943E768B-C011-5A4B-AA44-EFA6ECDAF9F4}"/>
            </a:ext>
          </a:extLst>
        </xdr:cNvPr>
        <xdr:cNvSpPr txBox="1"/>
      </xdr:nvSpPr>
      <xdr:spPr>
        <a:xfrm>
          <a:off x="549251" y="4557985"/>
          <a:ext cx="3667149" cy="335747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1303867</xdr:colOff>
      <xdr:row>8</xdr:row>
      <xdr:rowOff>199359</xdr:rowOff>
    </xdr:from>
    <xdr:to>
      <xdr:col>9</xdr:col>
      <xdr:colOff>1280</xdr:colOff>
      <xdr:row>8</xdr:row>
      <xdr:rowOff>541866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9298D16E-B998-984B-809D-FC99BD05E92F}"/>
            </a:ext>
          </a:extLst>
        </xdr:cNvPr>
        <xdr:cNvSpPr txBox="1"/>
      </xdr:nvSpPr>
      <xdr:spPr>
        <a:xfrm>
          <a:off x="14207067" y="4568159"/>
          <a:ext cx="3641946" cy="342507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6980</xdr:colOff>
      <xdr:row>16</xdr:row>
      <xdr:rowOff>212829</xdr:rowOff>
    </xdr:from>
    <xdr:to>
      <xdr:col>3</xdr:col>
      <xdr:colOff>1049867</xdr:colOff>
      <xdr:row>16</xdr:row>
      <xdr:rowOff>575733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CD32C872-FACE-FD47-B9AD-407559D33479}"/>
            </a:ext>
          </a:extLst>
        </xdr:cNvPr>
        <xdr:cNvSpPr txBox="1"/>
      </xdr:nvSpPr>
      <xdr:spPr>
        <a:xfrm>
          <a:off x="548847" y="9661629"/>
          <a:ext cx="3515153" cy="362904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1049867</xdr:colOff>
      <xdr:row>16</xdr:row>
      <xdr:rowOff>212982</xdr:rowOff>
    </xdr:from>
    <xdr:to>
      <xdr:col>4</xdr:col>
      <xdr:colOff>15777</xdr:colOff>
      <xdr:row>16</xdr:row>
      <xdr:rowOff>558800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600D737F-AE57-1249-B761-83F3ACF526CB}"/>
            </a:ext>
          </a:extLst>
        </xdr:cNvPr>
        <xdr:cNvSpPr txBox="1"/>
      </xdr:nvSpPr>
      <xdr:spPr>
        <a:xfrm>
          <a:off x="4064000" y="9661782"/>
          <a:ext cx="1438177" cy="345818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2184400</xdr:colOff>
      <xdr:row>1</xdr:row>
      <xdr:rowOff>643466</xdr:rowOff>
    </xdr:from>
    <xdr:to>
      <xdr:col>8</xdr:col>
      <xdr:colOff>2164471</xdr:colOff>
      <xdr:row>3</xdr:row>
      <xdr:rowOff>612040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E8499E5-1978-AF47-B001-3FEF50CFA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9733"/>
          <a:ext cx="2452338" cy="117084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8" name="Rect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5AB9B2F-C428-4441-ACA4-F28AF7194508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1067954</xdr:colOff>
      <xdr:row>10</xdr:row>
      <xdr:rowOff>245533</xdr:rowOff>
    </xdr:from>
    <xdr:to>
      <xdr:col>7</xdr:col>
      <xdr:colOff>1168977</xdr:colOff>
      <xdr:row>10</xdr:row>
      <xdr:rowOff>577272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28C63E75-C2FB-EA4C-99EA-AB4487F4E5F9}"/>
            </a:ext>
          </a:extLst>
        </xdr:cNvPr>
        <xdr:cNvSpPr txBox="1"/>
      </xdr:nvSpPr>
      <xdr:spPr>
        <a:xfrm>
          <a:off x="9034318" y="5902806"/>
          <a:ext cx="5065568" cy="33173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1082385</xdr:colOff>
      <xdr:row>12</xdr:row>
      <xdr:rowOff>191062</xdr:rowOff>
    </xdr:from>
    <xdr:to>
      <xdr:col>9</xdr:col>
      <xdr:colOff>-1</xdr:colOff>
      <xdr:row>12</xdr:row>
      <xdr:rowOff>519545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1C33E9F9-EC86-A24E-B431-B8CBAA6A960B}"/>
            </a:ext>
          </a:extLst>
        </xdr:cNvPr>
        <xdr:cNvSpPr txBox="1"/>
      </xdr:nvSpPr>
      <xdr:spPr>
        <a:xfrm>
          <a:off x="9048749" y="7118335"/>
          <a:ext cx="8846705" cy="32848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1111249</xdr:colOff>
      <xdr:row>8</xdr:row>
      <xdr:rowOff>177799</xdr:rowOff>
    </xdr:from>
    <xdr:to>
      <xdr:col>8</xdr:col>
      <xdr:colOff>2455332</xdr:colOff>
      <xdr:row>8</xdr:row>
      <xdr:rowOff>524932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D3F353F9-1DE0-0246-808A-17F0ADDD0276}"/>
            </a:ext>
          </a:extLst>
        </xdr:cNvPr>
        <xdr:cNvSpPr txBox="1"/>
      </xdr:nvSpPr>
      <xdr:spPr>
        <a:xfrm>
          <a:off x="9077613" y="4565072"/>
          <a:ext cx="8790901" cy="34713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4</xdr:col>
      <xdr:colOff>12700</xdr:colOff>
      <xdr:row>6</xdr:row>
      <xdr:rowOff>165100</xdr:rowOff>
    </xdr:from>
    <xdr:to>
      <xdr:col>5</xdr:col>
      <xdr:colOff>1154545</xdr:colOff>
      <xdr:row>6</xdr:row>
      <xdr:rowOff>476249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954DB4E4-83E6-4641-AB28-E0BDDB802CD8}"/>
            </a:ext>
          </a:extLst>
        </xdr:cNvPr>
        <xdr:cNvSpPr txBox="1"/>
      </xdr:nvSpPr>
      <xdr:spPr>
        <a:xfrm>
          <a:off x="5496791" y="3282373"/>
          <a:ext cx="3624118" cy="31114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11240</xdr:colOff>
      <xdr:row>8</xdr:row>
      <xdr:rowOff>177800</xdr:rowOff>
    </xdr:from>
    <xdr:to>
      <xdr:col>5</xdr:col>
      <xdr:colOff>1111250</xdr:colOff>
      <xdr:row>8</xdr:row>
      <xdr:rowOff>524933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AB194E77-6B82-594E-8979-2B6E7A56B12E}"/>
            </a:ext>
          </a:extLst>
        </xdr:cNvPr>
        <xdr:cNvSpPr txBox="1"/>
      </xdr:nvSpPr>
      <xdr:spPr>
        <a:xfrm>
          <a:off x="530785" y="4565073"/>
          <a:ext cx="8546829" cy="34713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1327726</xdr:colOff>
      <xdr:row>10</xdr:row>
      <xdr:rowOff>245534</xdr:rowOff>
    </xdr:from>
    <xdr:to>
      <xdr:col>5</xdr:col>
      <xdr:colOff>1082385</xdr:colOff>
      <xdr:row>10</xdr:row>
      <xdr:rowOff>577272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EB4076F7-2AF2-C54C-BDF1-C80A7A58A0A8}"/>
            </a:ext>
          </a:extLst>
        </xdr:cNvPr>
        <xdr:cNvSpPr txBox="1"/>
      </xdr:nvSpPr>
      <xdr:spPr>
        <a:xfrm>
          <a:off x="4329544" y="5902807"/>
          <a:ext cx="4719205" cy="331738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11239</xdr:colOff>
      <xdr:row>12</xdr:row>
      <xdr:rowOff>182033</xdr:rowOff>
    </xdr:from>
    <xdr:to>
      <xdr:col>5</xdr:col>
      <xdr:colOff>1096818</xdr:colOff>
      <xdr:row>12</xdr:row>
      <xdr:rowOff>519545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50E994F9-6A1D-5644-82DF-ED3E5192AA1A}"/>
            </a:ext>
          </a:extLst>
        </xdr:cNvPr>
        <xdr:cNvSpPr txBox="1"/>
      </xdr:nvSpPr>
      <xdr:spPr>
        <a:xfrm>
          <a:off x="530784" y="7109306"/>
          <a:ext cx="8532398" cy="337512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1270000</xdr:colOff>
      <xdr:row>14</xdr:row>
      <xdr:rowOff>177800</xdr:rowOff>
    </xdr:from>
    <xdr:to>
      <xdr:col>5</xdr:col>
      <xdr:colOff>1111250</xdr:colOff>
      <xdr:row>14</xdr:row>
      <xdr:rowOff>505113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7B57B9C8-B121-5C41-ABB6-FD0CF1331AB9}"/>
            </a:ext>
          </a:extLst>
        </xdr:cNvPr>
        <xdr:cNvSpPr txBox="1"/>
      </xdr:nvSpPr>
      <xdr:spPr>
        <a:xfrm>
          <a:off x="4271818" y="8375073"/>
          <a:ext cx="4805796" cy="32731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1140112</xdr:colOff>
      <xdr:row>6</xdr:row>
      <xdr:rowOff>165100</xdr:rowOff>
    </xdr:from>
    <xdr:to>
      <xdr:col>7</xdr:col>
      <xdr:colOff>1255568</xdr:colOff>
      <xdr:row>6</xdr:row>
      <xdr:rowOff>476250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C22C7B17-5DBC-A040-9AB1-3AE59F02FA7F}"/>
            </a:ext>
          </a:extLst>
        </xdr:cNvPr>
        <xdr:cNvSpPr txBox="1"/>
      </xdr:nvSpPr>
      <xdr:spPr>
        <a:xfrm>
          <a:off x="9106476" y="3282373"/>
          <a:ext cx="5080001" cy="31115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1168977</xdr:colOff>
      <xdr:row>10</xdr:row>
      <xdr:rowOff>249766</xdr:rowOff>
    </xdr:from>
    <xdr:to>
      <xdr:col>8</xdr:col>
      <xdr:colOff>2464904</xdr:colOff>
      <xdr:row>10</xdr:row>
      <xdr:rowOff>577271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4D1F764C-A7BE-544F-99AB-9EFEF8AAC3C9}"/>
            </a:ext>
          </a:extLst>
        </xdr:cNvPr>
        <xdr:cNvSpPr txBox="1"/>
      </xdr:nvSpPr>
      <xdr:spPr>
        <a:xfrm>
          <a:off x="14099886" y="5907039"/>
          <a:ext cx="3778200" cy="327505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245533</xdr:rowOff>
    </xdr:from>
    <xdr:to>
      <xdr:col>3</xdr:col>
      <xdr:colOff>1327727</xdr:colOff>
      <xdr:row>10</xdr:row>
      <xdr:rowOff>562841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6CD76EB-7183-3148-A0C9-FBB748D8D943}"/>
            </a:ext>
          </a:extLst>
        </xdr:cNvPr>
        <xdr:cNvSpPr txBox="1"/>
      </xdr:nvSpPr>
      <xdr:spPr>
        <a:xfrm>
          <a:off x="544945" y="5902806"/>
          <a:ext cx="3784600" cy="31730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1226705</xdr:colOff>
      <xdr:row>6</xdr:row>
      <xdr:rowOff>156634</xdr:rowOff>
    </xdr:from>
    <xdr:to>
      <xdr:col>9</xdr:col>
      <xdr:colOff>5339</xdr:colOff>
      <xdr:row>6</xdr:row>
      <xdr:rowOff>476250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DB067156-0F5E-2044-B1D9-D464D0418B94}"/>
            </a:ext>
          </a:extLst>
        </xdr:cNvPr>
        <xdr:cNvSpPr txBox="1"/>
      </xdr:nvSpPr>
      <xdr:spPr>
        <a:xfrm>
          <a:off x="14157614" y="3273907"/>
          <a:ext cx="3743180" cy="319616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14</xdr:row>
      <xdr:rowOff>177799</xdr:rowOff>
    </xdr:from>
    <xdr:to>
      <xdr:col>3</xdr:col>
      <xdr:colOff>1270000</xdr:colOff>
      <xdr:row>14</xdr:row>
      <xdr:rowOff>505113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203A3024-84D2-5A41-9A6B-D383D2186270}"/>
            </a:ext>
          </a:extLst>
        </xdr:cNvPr>
        <xdr:cNvSpPr txBox="1"/>
      </xdr:nvSpPr>
      <xdr:spPr>
        <a:xfrm>
          <a:off x="544945" y="8375072"/>
          <a:ext cx="3726873" cy="327314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1096817</xdr:colOff>
      <xdr:row>14</xdr:row>
      <xdr:rowOff>182033</xdr:rowOff>
    </xdr:from>
    <xdr:to>
      <xdr:col>6</xdr:col>
      <xdr:colOff>2467840</xdr:colOff>
      <xdr:row>14</xdr:row>
      <xdr:rowOff>490682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7E9EEB82-7104-CB44-88D7-0BB6131E86B0}"/>
            </a:ext>
          </a:extLst>
        </xdr:cNvPr>
        <xdr:cNvSpPr txBox="1"/>
      </xdr:nvSpPr>
      <xdr:spPr>
        <a:xfrm>
          <a:off x="9063181" y="8379306"/>
          <a:ext cx="3853295" cy="30864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2164773</xdr:colOff>
      <xdr:row>1</xdr:row>
      <xdr:rowOff>635000</xdr:rowOff>
    </xdr:from>
    <xdr:to>
      <xdr:col>8</xdr:col>
      <xdr:colOff>2134838</xdr:colOff>
      <xdr:row>3</xdr:row>
      <xdr:rowOff>593568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A064C6B-0F22-8E4F-9BD1-9867940C7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95682" y="822614"/>
          <a:ext cx="2452338" cy="117084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8" name="Rect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BEE000-100F-654F-AEA1-5917CD8BA370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 Medium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 Medium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1181100</xdr:colOff>
      <xdr:row>10</xdr:row>
      <xdr:rowOff>180041</xdr:rowOff>
    </xdr:from>
    <xdr:to>
      <xdr:col>8</xdr:col>
      <xdr:colOff>2454771</xdr:colOff>
      <xdr:row>10</xdr:row>
      <xdr:rowOff>497540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FDC160DB-F537-F345-BFA0-92A8E17B38B1}"/>
            </a:ext>
          </a:extLst>
        </xdr:cNvPr>
        <xdr:cNvSpPr txBox="1"/>
      </xdr:nvSpPr>
      <xdr:spPr>
        <a:xfrm>
          <a:off x="14097000" y="5831541"/>
          <a:ext cx="3750171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1320800</xdr:colOff>
      <xdr:row>8</xdr:row>
      <xdr:rowOff>177800</xdr:rowOff>
    </xdr:from>
    <xdr:to>
      <xdr:col>8</xdr:col>
      <xdr:colOff>2465294</xdr:colOff>
      <xdr:row>8</xdr:row>
      <xdr:rowOff>497840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7BD63A4C-DCA8-FA40-89AD-03C38AEAD602}"/>
            </a:ext>
          </a:extLst>
        </xdr:cNvPr>
        <xdr:cNvSpPr txBox="1"/>
      </xdr:nvSpPr>
      <xdr:spPr>
        <a:xfrm>
          <a:off x="9283700" y="4559300"/>
          <a:ext cx="8573994" cy="32004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1308100</xdr:colOff>
      <xdr:row>10</xdr:row>
      <xdr:rowOff>177801</xdr:rowOff>
    </xdr:from>
    <xdr:to>
      <xdr:col>7</xdr:col>
      <xdr:colOff>1181100</xdr:colOff>
      <xdr:row>10</xdr:row>
      <xdr:rowOff>495301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F7730E47-5E19-5A4B-A319-69141FB5DA8C}"/>
            </a:ext>
          </a:extLst>
        </xdr:cNvPr>
        <xdr:cNvSpPr txBox="1"/>
      </xdr:nvSpPr>
      <xdr:spPr>
        <a:xfrm>
          <a:off x="9271000" y="5829301"/>
          <a:ext cx="48260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1231900</xdr:colOff>
      <xdr:row>12</xdr:row>
      <xdr:rowOff>165101</xdr:rowOff>
    </xdr:from>
    <xdr:to>
      <xdr:col>9</xdr:col>
      <xdr:colOff>0</xdr:colOff>
      <xdr:row>12</xdr:row>
      <xdr:rowOff>493059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20A097F1-158B-474C-AC09-13FA94625701}"/>
            </a:ext>
          </a:extLst>
        </xdr:cNvPr>
        <xdr:cNvSpPr txBox="1"/>
      </xdr:nvSpPr>
      <xdr:spPr>
        <a:xfrm>
          <a:off x="9194800" y="7086601"/>
          <a:ext cx="8674100" cy="32795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1219199</xdr:colOff>
      <xdr:row>14</xdr:row>
      <xdr:rowOff>162859</xdr:rowOff>
    </xdr:from>
    <xdr:to>
      <xdr:col>7</xdr:col>
      <xdr:colOff>1143000</xdr:colOff>
      <xdr:row>14</xdr:row>
      <xdr:rowOff>487262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AFABEAD-F7F5-0545-9319-C9C32551533D}"/>
            </a:ext>
          </a:extLst>
        </xdr:cNvPr>
        <xdr:cNvSpPr txBox="1"/>
      </xdr:nvSpPr>
      <xdr:spPr>
        <a:xfrm>
          <a:off x="9182099" y="8354359"/>
          <a:ext cx="4876801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29884</xdr:colOff>
      <xdr:row>8</xdr:row>
      <xdr:rowOff>177800</xdr:rowOff>
    </xdr:from>
    <xdr:to>
      <xdr:col>5</xdr:col>
      <xdr:colOff>1295400</xdr:colOff>
      <xdr:row>8</xdr:row>
      <xdr:rowOff>493059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134DC555-A003-104E-9A66-09B82D5665E7}"/>
            </a:ext>
          </a:extLst>
        </xdr:cNvPr>
        <xdr:cNvSpPr txBox="1"/>
      </xdr:nvSpPr>
      <xdr:spPr>
        <a:xfrm>
          <a:off x="563284" y="4559300"/>
          <a:ext cx="8695016" cy="31525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1257300</xdr:colOff>
      <xdr:row>10</xdr:row>
      <xdr:rowOff>177800</xdr:rowOff>
    </xdr:from>
    <xdr:to>
      <xdr:col>5</xdr:col>
      <xdr:colOff>1308100</xdr:colOff>
      <xdr:row>10</xdr:row>
      <xdr:rowOff>495300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E14E8458-7207-1844-B460-5894A62930C2}"/>
            </a:ext>
          </a:extLst>
        </xdr:cNvPr>
        <xdr:cNvSpPr txBox="1"/>
      </xdr:nvSpPr>
      <xdr:spPr>
        <a:xfrm>
          <a:off x="4267200" y="5829300"/>
          <a:ext cx="5003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29884</xdr:colOff>
      <xdr:row>12</xdr:row>
      <xdr:rowOff>165099</xdr:rowOff>
    </xdr:from>
    <xdr:to>
      <xdr:col>5</xdr:col>
      <xdr:colOff>1244600</xdr:colOff>
      <xdr:row>12</xdr:row>
      <xdr:rowOff>493058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BF7FFACA-A3E8-654E-9F63-725ABC5BFABF}"/>
            </a:ext>
          </a:extLst>
        </xdr:cNvPr>
        <xdr:cNvSpPr txBox="1"/>
      </xdr:nvSpPr>
      <xdr:spPr>
        <a:xfrm>
          <a:off x="563284" y="7086599"/>
          <a:ext cx="8644216" cy="32795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3</xdr:col>
      <xdr:colOff>1282699</xdr:colOff>
      <xdr:row>14</xdr:row>
      <xdr:rowOff>162859</xdr:rowOff>
    </xdr:from>
    <xdr:to>
      <xdr:col>5</xdr:col>
      <xdr:colOff>1231900</xdr:colOff>
      <xdr:row>14</xdr:row>
      <xdr:rowOff>480359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1E2B388E-DA49-7B4D-93E0-7F225D842C56}"/>
            </a:ext>
          </a:extLst>
        </xdr:cNvPr>
        <xdr:cNvSpPr txBox="1"/>
      </xdr:nvSpPr>
      <xdr:spPr>
        <a:xfrm>
          <a:off x="4292599" y="8354359"/>
          <a:ext cx="4902201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1231900</xdr:colOff>
      <xdr:row>6</xdr:row>
      <xdr:rowOff>165100</xdr:rowOff>
    </xdr:from>
    <xdr:to>
      <xdr:col>8</xdr:col>
      <xdr:colOff>2465293</xdr:colOff>
      <xdr:row>6</xdr:row>
      <xdr:rowOff>537882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C9E6599-C054-8F44-B435-298E93FC37EF}"/>
            </a:ext>
          </a:extLst>
        </xdr:cNvPr>
        <xdr:cNvSpPr txBox="1"/>
      </xdr:nvSpPr>
      <xdr:spPr>
        <a:xfrm>
          <a:off x="14147800" y="3276600"/>
          <a:ext cx="3709893" cy="372782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27641</xdr:colOff>
      <xdr:row>10</xdr:row>
      <xdr:rowOff>180041</xdr:rowOff>
    </xdr:from>
    <xdr:to>
      <xdr:col>2</xdr:col>
      <xdr:colOff>1284941</xdr:colOff>
      <xdr:row>10</xdr:row>
      <xdr:rowOff>497540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76F3EA5-420A-B24A-8C9A-39D9ECC6AC7E}"/>
            </a:ext>
          </a:extLst>
        </xdr:cNvPr>
        <xdr:cNvSpPr txBox="1"/>
      </xdr:nvSpPr>
      <xdr:spPr>
        <a:xfrm>
          <a:off x="565523" y="5842747"/>
          <a:ext cx="1257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30628</xdr:colOff>
      <xdr:row>14</xdr:row>
      <xdr:rowOff>168088</xdr:rowOff>
    </xdr:from>
    <xdr:to>
      <xdr:col>3</xdr:col>
      <xdr:colOff>1282699</xdr:colOff>
      <xdr:row>14</xdr:row>
      <xdr:rowOff>485587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39DB2883-E317-B848-8F26-738DE27630F7}"/>
            </a:ext>
          </a:extLst>
        </xdr:cNvPr>
        <xdr:cNvSpPr txBox="1"/>
      </xdr:nvSpPr>
      <xdr:spPr>
        <a:xfrm>
          <a:off x="564028" y="8359588"/>
          <a:ext cx="3728571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1130300</xdr:colOff>
      <xdr:row>14</xdr:row>
      <xdr:rowOff>168088</xdr:rowOff>
    </xdr:from>
    <xdr:to>
      <xdr:col>9</xdr:col>
      <xdr:colOff>22348</xdr:colOff>
      <xdr:row>14</xdr:row>
      <xdr:rowOff>485587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DD23A3E7-EE4C-A747-8DCE-9F771187B8D2}"/>
            </a:ext>
          </a:extLst>
        </xdr:cNvPr>
        <xdr:cNvSpPr txBox="1"/>
      </xdr:nvSpPr>
      <xdr:spPr>
        <a:xfrm>
          <a:off x="14046200" y="8359588"/>
          <a:ext cx="3845048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32122</xdr:colOff>
      <xdr:row>10</xdr:row>
      <xdr:rowOff>191247</xdr:rowOff>
    </xdr:from>
    <xdr:to>
      <xdr:col>3</xdr:col>
      <xdr:colOff>1244599</xdr:colOff>
      <xdr:row>10</xdr:row>
      <xdr:rowOff>508746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E7AD2F32-C95A-2A4B-903E-9772686E0CBA}"/>
            </a:ext>
          </a:extLst>
        </xdr:cNvPr>
        <xdr:cNvSpPr txBox="1"/>
      </xdr:nvSpPr>
      <xdr:spPr>
        <a:xfrm>
          <a:off x="565522" y="5842747"/>
          <a:ext cx="3688977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2457823</xdr:colOff>
      <xdr:row>6</xdr:row>
      <xdr:rowOff>165101</xdr:rowOff>
    </xdr:from>
    <xdr:to>
      <xdr:col>7</xdr:col>
      <xdr:colOff>1238623</xdr:colOff>
      <xdr:row>6</xdr:row>
      <xdr:rowOff>546101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50548E2-FCF9-274D-BFA3-CD93A2C33DB6}"/>
            </a:ext>
          </a:extLst>
        </xdr:cNvPr>
        <xdr:cNvSpPr txBox="1"/>
      </xdr:nvSpPr>
      <xdr:spPr>
        <a:xfrm>
          <a:off x="12897223" y="3276601"/>
          <a:ext cx="1257300" cy="3810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2147538</xdr:colOff>
      <xdr:row>3</xdr:row>
      <xdr:rowOff>599340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1C45E66A-521C-0D42-A891-F11EFBFE63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52338" cy="11708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Georgia">
      <a:majorFont>
        <a:latin typeface="Georgia" panose="02040502050405020303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Georgia" panose="02040502050405020303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172743"/>
    <pageSetUpPr fitToPage="1"/>
  </sheetPr>
  <dimension ref="B1:K22"/>
  <sheetViews>
    <sheetView showGridLines="0" tabSelected="1" zoomScale="86" zoomScaleNormal="100" workbookViewId="0">
      <pane ySplit="5" topLeftCell="A6" activePane="bottomLeft" state="frozen"/>
      <selection pane="bottomLeft" activeCell="D4" sqref="D4:H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11" ht="15" customHeight="1" thickBot="1" x14ac:dyDescent="0.2"/>
    <row r="2" spans="2:11" ht="75" customHeight="1" thickTop="1" x14ac:dyDescent="0.15">
      <c r="C2" s="179" t="s">
        <v>0</v>
      </c>
      <c r="D2" s="180"/>
      <c r="E2" s="180"/>
      <c r="F2" s="180"/>
      <c r="G2" s="180"/>
      <c r="H2" s="180"/>
      <c r="I2" s="181"/>
    </row>
    <row r="3" spans="2:11" s="15" customFormat="1" ht="20" customHeight="1" x14ac:dyDescent="0.15">
      <c r="C3" s="16" t="s">
        <v>1</v>
      </c>
      <c r="D3" s="144">
        <v>2026</v>
      </c>
      <c r="E3" s="18" t="s">
        <v>2</v>
      </c>
      <c r="F3" s="17" t="s">
        <v>3</v>
      </c>
      <c r="G3" s="19" t="s">
        <v>4</v>
      </c>
      <c r="H3" s="20"/>
      <c r="I3" s="21"/>
    </row>
    <row r="4" spans="2:11" ht="75" customHeight="1" x14ac:dyDescent="0.65">
      <c r="C4" s="146">
        <f>CalendarYear</f>
        <v>2026</v>
      </c>
      <c r="D4" s="185" t="s">
        <v>5</v>
      </c>
      <c r="E4" s="185"/>
      <c r="F4" s="185"/>
      <c r="G4" s="185"/>
      <c r="H4" s="185"/>
      <c r="I4" s="145"/>
      <c r="K4"/>
    </row>
    <row r="5" spans="2:11" s="2" customFormat="1" ht="35" customHeight="1" x14ac:dyDescent="0.15">
      <c r="B5" s="83"/>
      <c r="C5" s="12" t="str">
        <f>WeekStart</f>
        <v>S</v>
      </c>
      <c r="D5" s="13" t="str">
        <f t="shared" ref="D5:I5" si="0">LEFT(TEXT(D6,"ddd"),1)</f>
        <v>M</v>
      </c>
      <c r="E5" s="13" t="str">
        <f t="shared" si="0"/>
        <v>T</v>
      </c>
      <c r="F5" s="13" t="str">
        <f t="shared" si="0"/>
        <v>W</v>
      </c>
      <c r="G5" s="13" t="str">
        <f t="shared" si="0"/>
        <v>T</v>
      </c>
      <c r="H5" s="13" t="str">
        <f t="shared" si="0"/>
        <v>F</v>
      </c>
      <c r="I5" s="14" t="str">
        <f t="shared" si="0"/>
        <v>S</v>
      </c>
    </row>
    <row r="6" spans="2:11" s="34" customFormat="1" ht="25" customHeight="1" x14ac:dyDescent="0.2">
      <c r="B6" s="78"/>
      <c r="C6" s="127">
        <f t="array" ref="C6:I6">DaysAndWeeks+DATE(CalendarYear,1,1)-WEEKDAY(DATE(CalendarYear,1,1),(WeekStart="M")+1)+1</f>
        <v>46019</v>
      </c>
      <c r="D6" s="24">
        <v>46020</v>
      </c>
      <c r="E6" s="24">
        <v>46021</v>
      </c>
      <c r="F6" s="24">
        <v>46022</v>
      </c>
      <c r="G6" s="149">
        <v>46023</v>
      </c>
      <c r="H6" s="24">
        <v>46024</v>
      </c>
      <c r="I6" s="25">
        <v>46025</v>
      </c>
    </row>
    <row r="7" spans="2:11" s="6" customFormat="1" ht="75" customHeight="1" x14ac:dyDescent="0.15">
      <c r="B7" s="76"/>
      <c r="C7" s="123"/>
      <c r="D7" s="123">
        <v>0.625</v>
      </c>
      <c r="E7" s="124"/>
      <c r="F7" s="124">
        <v>0.625</v>
      </c>
      <c r="G7" s="150"/>
      <c r="H7" s="171">
        <v>0.625</v>
      </c>
      <c r="I7" s="7"/>
    </row>
    <row r="8" spans="2:11" s="34" customFormat="1" ht="25" customHeight="1" x14ac:dyDescent="0.2">
      <c r="B8" s="78"/>
      <c r="C8" s="22">
        <f t="array" ref="C8:I8">DaysAndWeeks+DATE(CalendarYear,1,1)-WEEKDAY(DATE(CalendarYear,1,1),(WeekStart="M")+1)+8</f>
        <v>46026</v>
      </c>
      <c r="D8" s="148">
        <v>46027</v>
      </c>
      <c r="E8" s="148">
        <v>46028</v>
      </c>
      <c r="F8" s="148">
        <v>46029</v>
      </c>
      <c r="G8" s="148">
        <v>46030</v>
      </c>
      <c r="H8" s="114">
        <v>46031</v>
      </c>
      <c r="I8" s="25">
        <v>46032</v>
      </c>
    </row>
    <row r="9" spans="2:11" s="6" customFormat="1" ht="75" customHeight="1" x14ac:dyDescent="0.15">
      <c r="B9" s="76"/>
      <c r="C9" s="123"/>
      <c r="D9" s="10"/>
      <c r="E9" s="124"/>
      <c r="F9" s="124">
        <v>0.625</v>
      </c>
      <c r="G9" s="126"/>
      <c r="H9" s="8"/>
      <c r="I9" s="9"/>
      <c r="J9" s="6" t="s">
        <v>6</v>
      </c>
    </row>
    <row r="10" spans="2:11" s="34" customFormat="1" ht="25" customHeight="1" x14ac:dyDescent="0.2">
      <c r="B10" s="78"/>
      <c r="C10" s="22">
        <f t="array" ref="C10:I10">DaysAndWeeks+DATE(CalendarYear,1,1)-WEEKDAY(DATE(CalendarYear,1,1),(WeekStart="M")+1)+15</f>
        <v>46033</v>
      </c>
      <c r="D10" s="23">
        <v>46034</v>
      </c>
      <c r="E10" s="23">
        <v>46035</v>
      </c>
      <c r="F10" s="23">
        <v>46036</v>
      </c>
      <c r="G10" s="26">
        <v>46037</v>
      </c>
      <c r="H10" s="27">
        <v>46038</v>
      </c>
      <c r="I10" s="25">
        <v>46039</v>
      </c>
    </row>
    <row r="11" spans="2:11" s="6" customFormat="1" ht="75" customHeight="1" x14ac:dyDescent="0.15">
      <c r="B11" s="76"/>
      <c r="C11" s="123"/>
      <c r="D11" s="123">
        <v>0.625</v>
      </c>
      <c r="E11" s="124"/>
      <c r="F11" s="10"/>
      <c r="G11" s="125"/>
      <c r="H11" s="171">
        <v>0.625</v>
      </c>
      <c r="I11" s="7"/>
    </row>
    <row r="12" spans="2:11" s="34" customFormat="1" ht="25" customHeight="1" x14ac:dyDescent="0.2">
      <c r="B12" s="78"/>
      <c r="C12" s="22">
        <f t="array" ref="C12:I12">DaysAndWeeks+DATE(CalendarYear,1,1)-WEEKDAY(DATE(CalendarYear,1,1),(WeekStart="M")+1)+22</f>
        <v>46040</v>
      </c>
      <c r="D12" s="23">
        <v>46041</v>
      </c>
      <c r="E12" s="23">
        <v>46042</v>
      </c>
      <c r="F12" s="23">
        <v>46043</v>
      </c>
      <c r="G12" s="23">
        <v>46044</v>
      </c>
      <c r="H12" s="24">
        <v>46045</v>
      </c>
      <c r="I12" s="25">
        <v>46046</v>
      </c>
    </row>
    <row r="13" spans="2:11" s="6" customFormat="1" ht="75" customHeight="1" x14ac:dyDescent="0.15">
      <c r="B13" s="76"/>
      <c r="C13" s="123"/>
      <c r="D13" s="10"/>
      <c r="F13" s="124">
        <v>0.625</v>
      </c>
      <c r="G13" s="126"/>
      <c r="H13" s="8"/>
      <c r="I13" s="9"/>
    </row>
    <row r="14" spans="2:11" s="34" customFormat="1" ht="25" customHeight="1" x14ac:dyDescent="0.2">
      <c r="B14" s="78"/>
      <c r="C14" s="22">
        <f t="array" ref="C14:I14">DaysAndWeeks+DATE(CalendarYear,1,1)-WEEKDAY(DATE(CalendarYear,1,1),(WeekStart="M")+1)+29</f>
        <v>46047</v>
      </c>
      <c r="D14" s="23">
        <v>46048</v>
      </c>
      <c r="E14" s="23">
        <v>46049</v>
      </c>
      <c r="F14" s="28">
        <v>46050</v>
      </c>
      <c r="G14" s="28">
        <v>46051</v>
      </c>
      <c r="H14" s="28">
        <v>46052</v>
      </c>
      <c r="I14" s="29">
        <v>46053</v>
      </c>
    </row>
    <row r="15" spans="2:11" s="6" customFormat="1" ht="75" customHeight="1" x14ac:dyDescent="0.15">
      <c r="B15" s="76"/>
      <c r="C15" s="123"/>
      <c r="D15" s="172">
        <v>0.625</v>
      </c>
      <c r="E15" s="124"/>
      <c r="F15" s="3"/>
      <c r="G15" s="152"/>
      <c r="H15" s="153"/>
      <c r="I15" s="154"/>
    </row>
    <row r="16" spans="2:11" s="34" customFormat="1" ht="25" customHeight="1" x14ac:dyDescent="0.2">
      <c r="B16" s="78"/>
      <c r="C16" s="156">
        <f t="array" ref="C16:I16">DaysAndWeeks+DATE(CalendarYear,1,1)-WEEKDAY(DATE(CalendarYear,1,1),(WeekStart="M")+1)+36</f>
        <v>46054</v>
      </c>
      <c r="D16" s="28">
        <v>46055</v>
      </c>
      <c r="E16" s="28">
        <v>46056</v>
      </c>
      <c r="F16" s="28">
        <v>46057</v>
      </c>
      <c r="G16" s="28">
        <v>46058</v>
      </c>
      <c r="H16" s="28">
        <v>46059</v>
      </c>
      <c r="I16" s="29">
        <v>46060</v>
      </c>
    </row>
    <row r="17" spans="2:9" s="6" customFormat="1" ht="75" customHeight="1" x14ac:dyDescent="0.2">
      <c r="B17" s="76"/>
      <c r="C17" s="155"/>
      <c r="D17" s="4"/>
      <c r="E17" s="151"/>
      <c r="F17" s="4"/>
      <c r="G17" s="4"/>
      <c r="H17" s="4"/>
      <c r="I17" s="5"/>
    </row>
    <row r="18" spans="2:9" ht="125" customHeight="1" thickBot="1" x14ac:dyDescent="0.2">
      <c r="B18" s="77"/>
      <c r="C18" s="182" t="s">
        <v>7</v>
      </c>
      <c r="D18" s="183"/>
      <c r="E18" s="183"/>
      <c r="F18" s="183"/>
      <c r="G18" s="183"/>
      <c r="H18" s="183"/>
      <c r="I18" s="184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66" customHeight="1" x14ac:dyDescent="0.15">
      <c r="C21" s="6"/>
      <c r="D21" s="6"/>
      <c r="E21" s="6"/>
      <c r="F21" s="6"/>
      <c r="G21" s="6"/>
      <c r="H21" s="6"/>
      <c r="I21" s="6"/>
    </row>
    <row r="22" spans="2:9" ht="15" customHeight="1" x14ac:dyDescent="0.15">
      <c r="C22" s="6"/>
    </row>
  </sheetData>
  <dataConsolidate/>
  <mergeCells count="3">
    <mergeCell ref="C2:I2"/>
    <mergeCell ref="C18:I18"/>
    <mergeCell ref="D4:H4"/>
  </mergeCells>
  <conditionalFormatting sqref="C6:H6">
    <cfRule type="expression" dxfId="39" priority="6">
      <formula>DAY(C6)&gt;8</formula>
    </cfRule>
  </conditionalFormatting>
  <conditionalFormatting sqref="C8:H8">
    <cfRule type="expression" dxfId="38" priority="2">
      <formula>DAY(C8)&gt;8</formula>
    </cfRule>
  </conditionalFormatting>
  <conditionalFormatting sqref="C14:I14 C16:I16 D17 F17:I17 C18">
    <cfRule type="expression" dxfId="37" priority="4">
      <formula>AND(DAY(C14)&gt;=1,DAY(C14)&lt;=15)</formula>
    </cfRule>
  </conditionalFormatting>
  <dataValidations xWindow="40" yWindow="320" count="1">
    <dataValidation type="list" allowBlank="1" showInputMessage="1" showErrorMessage="1" error="Select a day from the entries in the list. Select CANCEL, then ALT+DOWN ARROW to pick from the dropdown list" sqref="F3" xr:uid="{00000000-0002-0000-0000-000000000000}">
      <formula1>"M,S"</formula1>
    </dataValidation>
  </dataValidations>
  <hyperlinks>
    <hyperlink ref="G3" location="FEBRUARY!A1" tooltip="Navigation link to the next month" display="FEBRUARY" xr:uid="{00000000-0004-0000-0000-000000000000}"/>
  </hyperlinks>
  <printOptions horizontalCentered="1"/>
  <pageMargins left="0.5" right="0.5" top="0.4" bottom="0.4" header="0.3" footer="0.3"/>
  <pageSetup scale="52" fitToHeight="0" orientation="landscape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8FC6E2"/>
    <pageSetUpPr fitToPage="1"/>
  </sheetPr>
  <dimension ref="B1:I21"/>
  <sheetViews>
    <sheetView showGridLines="0" zoomScale="89" zoomScaleNormal="100" workbookViewId="0">
      <pane ySplit="5" topLeftCell="A6" activePane="bottomLeft" state="frozen"/>
      <selection pane="bottomLeft" activeCell="L9" sqref="L9"/>
    </sheetView>
  </sheetViews>
  <sheetFormatPr baseColWidth="10" defaultColWidth="8.625" defaultRowHeight="17" x14ac:dyDescent="0.15"/>
  <cols>
    <col min="1" max="2" width="2.625" style="34" customWidth="1"/>
    <col min="3" max="9" width="24.375" style="34" customWidth="1"/>
    <col min="10" max="16384" width="8.625" style="34"/>
  </cols>
  <sheetData>
    <row r="1" spans="2:9" ht="15" customHeight="1" thickBot="1" x14ac:dyDescent="0.2">
      <c r="C1" s="113"/>
      <c r="D1" s="113"/>
      <c r="E1" s="113"/>
      <c r="F1" s="113"/>
      <c r="G1" s="113"/>
      <c r="H1" s="113"/>
      <c r="I1" s="113"/>
    </row>
    <row r="2" spans="2:9" ht="75" customHeight="1" thickTop="1" x14ac:dyDescent="0.15">
      <c r="B2" s="78"/>
      <c r="C2" s="180" t="s">
        <v>0</v>
      </c>
      <c r="D2" s="180"/>
      <c r="E2" s="180"/>
      <c r="F2" s="180"/>
      <c r="G2" s="180"/>
      <c r="H2" s="180"/>
      <c r="I2" s="181"/>
    </row>
    <row r="3" spans="2:9" ht="20" customHeight="1" x14ac:dyDescent="0.2">
      <c r="B3" s="78"/>
      <c r="C3" s="102"/>
      <c r="D3" s="103"/>
      <c r="E3" s="103"/>
      <c r="F3" s="104"/>
      <c r="G3" s="19" t="s">
        <v>32</v>
      </c>
      <c r="H3" s="19" t="s">
        <v>33</v>
      </c>
      <c r="I3" s="110"/>
    </row>
    <row r="4" spans="2:9" ht="75" customHeight="1" x14ac:dyDescent="0.65">
      <c r="B4" s="78"/>
      <c r="C4" s="146">
        <f>CalendarYear</f>
        <v>2026</v>
      </c>
      <c r="D4" s="191" t="s">
        <v>34</v>
      </c>
      <c r="E4" s="191"/>
      <c r="F4" s="191"/>
      <c r="G4" s="191"/>
      <c r="H4" s="191"/>
      <c r="I4" s="145"/>
    </row>
    <row r="5" spans="2:9" ht="35" customHeight="1" x14ac:dyDescent="0.15">
      <c r="B5" s="78"/>
      <c r="C5" s="13" t="str">
        <f>WeekStart</f>
        <v>S</v>
      </c>
      <c r="D5" s="13" t="str">
        <f t="shared" ref="D5:I5" si="0">LEFT(TEXT(D6,"ddd"),1)</f>
        <v>M</v>
      </c>
      <c r="E5" s="13" t="str">
        <f t="shared" si="0"/>
        <v>T</v>
      </c>
      <c r="F5" s="13" t="str">
        <f t="shared" si="0"/>
        <v>W</v>
      </c>
      <c r="G5" s="13" t="str">
        <f t="shared" si="0"/>
        <v>T</v>
      </c>
      <c r="H5" s="13" t="str">
        <f t="shared" si="0"/>
        <v>F</v>
      </c>
      <c r="I5" s="14" t="str">
        <f t="shared" si="0"/>
        <v>S</v>
      </c>
    </row>
    <row r="6" spans="2:9" ht="25" customHeight="1" x14ac:dyDescent="0.2">
      <c r="B6" s="78"/>
      <c r="C6" s="119">
        <f t="array" ref="C6:I6">DaysAndWeeks+DATE(CalendarYear,10,1)-WEEKDAY(DATE(CalendarYear,10,1),(WeekStart="M")+1)+1</f>
        <v>46292</v>
      </c>
      <c r="D6" s="114">
        <v>46293</v>
      </c>
      <c r="E6" s="114">
        <v>46294</v>
      </c>
      <c r="F6" s="114">
        <v>46295</v>
      </c>
      <c r="G6" s="114">
        <v>46296</v>
      </c>
      <c r="H6" s="114">
        <v>46297</v>
      </c>
      <c r="I6" s="70">
        <v>46298</v>
      </c>
    </row>
    <row r="7" spans="2:9" s="68" customFormat="1" ht="75" customHeight="1" x14ac:dyDescent="0.15">
      <c r="B7" s="79"/>
      <c r="C7" s="141"/>
      <c r="D7" s="63"/>
      <c r="E7" s="128"/>
      <c r="F7" s="128">
        <v>0.625</v>
      </c>
      <c r="G7" s="128"/>
      <c r="H7" s="63"/>
      <c r="I7" s="71"/>
    </row>
    <row r="8" spans="2:9" ht="25" customHeight="1" x14ac:dyDescent="0.2">
      <c r="B8" s="78"/>
      <c r="C8" s="38">
        <f t="array" ref="C8:I8">DaysAndWeeks+DATE(CalendarYear,10,1)-WEEKDAY(DATE(CalendarYear,10,1),(WeekStart="M")+1)+8</f>
        <v>46299</v>
      </c>
      <c r="D8" s="35">
        <v>46300</v>
      </c>
      <c r="E8" s="35">
        <v>46301</v>
      </c>
      <c r="F8" s="35">
        <v>46302</v>
      </c>
      <c r="G8" s="35">
        <v>46303</v>
      </c>
      <c r="H8" s="35">
        <v>46304</v>
      </c>
      <c r="I8" s="70">
        <v>46305</v>
      </c>
    </row>
    <row r="9" spans="2:9" s="68" customFormat="1" ht="75" customHeight="1" x14ac:dyDescent="0.15">
      <c r="B9" s="79"/>
      <c r="C9" s="128"/>
      <c r="D9" s="128">
        <v>0.625</v>
      </c>
      <c r="E9" s="128"/>
      <c r="F9" s="128">
        <v>0.625</v>
      </c>
      <c r="G9" s="128"/>
      <c r="H9" s="128">
        <v>0.625</v>
      </c>
      <c r="I9" s="71"/>
    </row>
    <row r="10" spans="2:9" ht="25" customHeight="1" x14ac:dyDescent="0.2">
      <c r="B10" s="78"/>
      <c r="C10" s="38">
        <f t="array" ref="C10:I10">DaysAndWeeks+DATE(CalendarYear,10,1)-WEEKDAY(DATE(CalendarYear,10,1),(WeekStart="M")+1)+15</f>
        <v>46306</v>
      </c>
      <c r="D10" s="35">
        <v>46307</v>
      </c>
      <c r="E10" s="35">
        <v>46308</v>
      </c>
      <c r="F10" s="35">
        <v>46309</v>
      </c>
      <c r="G10" s="35">
        <v>46310</v>
      </c>
      <c r="H10" s="35">
        <v>46311</v>
      </c>
      <c r="I10" s="70">
        <v>46312</v>
      </c>
    </row>
    <row r="11" spans="2:9" s="68" customFormat="1" ht="75" customHeight="1" x14ac:dyDescent="0.15">
      <c r="B11" s="79"/>
      <c r="C11" s="141"/>
      <c r="D11" s="140"/>
      <c r="E11" s="128"/>
      <c r="F11" s="128">
        <v>0.625</v>
      </c>
      <c r="G11" s="137"/>
      <c r="H11" s="63"/>
      <c r="I11" s="71"/>
    </row>
    <row r="12" spans="2:9" ht="25" customHeight="1" x14ac:dyDescent="0.2">
      <c r="B12" s="78"/>
      <c r="C12" s="38">
        <f t="array" ref="C12:I12">DaysAndWeeks+DATE(CalendarYear,10,1)-WEEKDAY(DATE(CalendarYear,10,1),(WeekStart="M")+1)+22</f>
        <v>46313</v>
      </c>
      <c r="D12" s="35">
        <v>46314</v>
      </c>
      <c r="E12" s="35">
        <v>46315</v>
      </c>
      <c r="F12" s="35">
        <v>46316</v>
      </c>
      <c r="G12" s="35">
        <v>46317</v>
      </c>
      <c r="H12" s="35">
        <v>46318</v>
      </c>
      <c r="I12" s="70">
        <v>46319</v>
      </c>
    </row>
    <row r="13" spans="2:9" s="68" customFormat="1" ht="75" customHeight="1" x14ac:dyDescent="0.15">
      <c r="B13" s="79"/>
      <c r="C13" s="128"/>
      <c r="D13" s="128">
        <v>0.625</v>
      </c>
      <c r="E13" s="128"/>
      <c r="F13" s="128">
        <v>0.625</v>
      </c>
      <c r="G13" s="128"/>
      <c r="H13" s="177">
        <v>0.625</v>
      </c>
      <c r="I13" s="71"/>
    </row>
    <row r="14" spans="2:9" ht="25" customHeight="1" x14ac:dyDescent="0.2">
      <c r="B14" s="78"/>
      <c r="C14" s="38">
        <f t="array" ref="C14:I14">DaysAndWeeks+DATE(CalendarYear,10,1)-WEEKDAY(DATE(CalendarYear,10,1),(WeekStart="M")+1)+29</f>
        <v>46320</v>
      </c>
      <c r="D14" s="35">
        <v>46321</v>
      </c>
      <c r="E14" s="35">
        <v>46322</v>
      </c>
      <c r="F14" s="37">
        <v>46323</v>
      </c>
      <c r="G14" s="37">
        <v>46324</v>
      </c>
      <c r="H14" s="37">
        <v>46325</v>
      </c>
      <c r="I14" s="72">
        <v>46326</v>
      </c>
    </row>
    <row r="15" spans="2:9" s="111" customFormat="1" ht="75" customHeight="1" x14ac:dyDescent="0.15">
      <c r="B15" s="112"/>
      <c r="C15" s="141"/>
      <c r="D15" s="140"/>
      <c r="E15" s="128"/>
      <c r="F15" s="168"/>
      <c r="G15" s="138"/>
      <c r="H15" s="169"/>
      <c r="I15" s="170"/>
    </row>
    <row r="16" spans="2:9" ht="25" customHeight="1" x14ac:dyDescent="0.2">
      <c r="B16" s="78"/>
      <c r="C16" s="44">
        <f t="array" ref="C16:I16">DaysAndWeeks+DATE(CalendarYear,10,1)-WEEKDAY(DATE(CalendarYear,10,1),(WeekStart="M")+1)+36</f>
        <v>46327</v>
      </c>
      <c r="D16" s="37">
        <v>46328</v>
      </c>
      <c r="E16" s="37">
        <v>46329</v>
      </c>
      <c r="F16" s="37">
        <v>46330</v>
      </c>
      <c r="G16" s="37">
        <v>46331</v>
      </c>
      <c r="H16" s="37">
        <v>46332</v>
      </c>
      <c r="I16" s="37">
        <v>46333</v>
      </c>
    </row>
    <row r="17" spans="2:9" s="68" customFormat="1" ht="75" customHeight="1" x14ac:dyDescent="0.15">
      <c r="B17" s="79"/>
      <c r="C17" s="167"/>
      <c r="D17" s="67"/>
      <c r="E17" s="67"/>
      <c r="F17" s="67"/>
      <c r="G17" s="67"/>
      <c r="H17" s="67"/>
      <c r="I17" s="67"/>
    </row>
    <row r="18" spans="2:9" s="1" customFormat="1" ht="125" customHeight="1" thickBot="1" x14ac:dyDescent="0.2">
      <c r="B18" s="77"/>
      <c r="C18" s="182" t="s">
        <v>7</v>
      </c>
      <c r="D18" s="183"/>
      <c r="E18" s="183"/>
      <c r="F18" s="183"/>
      <c r="G18" s="183"/>
      <c r="H18" s="183"/>
      <c r="I18" s="184"/>
    </row>
    <row r="19" spans="2:9" s="1" customFormat="1" ht="15" thickTop="1" x14ac:dyDescent="0.15">
      <c r="C19" s="6"/>
      <c r="D19" s="6"/>
      <c r="E19" s="6"/>
      <c r="F19" s="6"/>
      <c r="G19" s="6"/>
      <c r="H19" s="6"/>
      <c r="I19" s="6"/>
    </row>
    <row r="20" spans="2:9" s="1" customFormat="1" ht="14" x14ac:dyDescent="0.15">
      <c r="C20" s="6"/>
      <c r="D20" s="6"/>
      <c r="E20" s="6"/>
      <c r="F20" s="6"/>
      <c r="G20" s="6"/>
      <c r="H20" s="6"/>
      <c r="I20" s="6"/>
    </row>
    <row r="21" spans="2:9" s="1" customFormat="1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8" priority="1">
      <formula>AND(DAY(C18)&gt;=1,DAY(C18)&lt;=15)</formula>
    </cfRule>
  </conditionalFormatting>
  <conditionalFormatting sqref="C6:H6">
    <cfRule type="expression" dxfId="7" priority="3">
      <formula>DAY(C6)&gt;8</formula>
    </cfRule>
  </conditionalFormatting>
  <conditionalFormatting sqref="C14:I14 C15:D15 F15:I15 C16:I17">
    <cfRule type="expression" dxfId="6" priority="2">
      <formula>AND(DAY(C14)&gt;=1,DAY(C14)&lt;=15)</formula>
    </cfRule>
  </conditionalFormatting>
  <hyperlinks>
    <hyperlink ref="H3" location="NOVEMBER!A1" tooltip="Navigation link to the next month" display="JULY -&gt;" xr:uid="{00000000-0004-0000-0900-000000000000}"/>
    <hyperlink ref="G3" location="SEPTEMBER!A1" tooltip="Navigation link to the previous month" display="&lt;- MAY" xr:uid="{00000000-0004-0000-09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rgb="FFCFAA49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J5" sqref="J5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2"/>
      <c r="D1" s="82"/>
      <c r="E1" s="82"/>
      <c r="F1" s="82"/>
      <c r="G1" s="82"/>
      <c r="H1" s="82"/>
      <c r="I1" s="82"/>
    </row>
    <row r="2" spans="2:9" ht="75" customHeight="1" thickTop="1" x14ac:dyDescent="0.15">
      <c r="B2" s="77"/>
      <c r="C2" s="180" t="s">
        <v>0</v>
      </c>
      <c r="D2" s="180"/>
      <c r="E2" s="180"/>
      <c r="F2" s="180"/>
      <c r="G2" s="180"/>
      <c r="H2" s="180"/>
      <c r="I2" s="181"/>
    </row>
    <row r="3" spans="2:9" ht="20" customHeight="1" x14ac:dyDescent="0.3">
      <c r="B3" s="77"/>
      <c r="C3" s="60"/>
      <c r="D3" s="61"/>
      <c r="E3" s="61"/>
      <c r="F3" s="62"/>
      <c r="G3" s="19" t="s">
        <v>35</v>
      </c>
      <c r="H3" s="19" t="s">
        <v>36</v>
      </c>
      <c r="I3" s="81"/>
    </row>
    <row r="4" spans="2:9" ht="75" customHeight="1" x14ac:dyDescent="0.65">
      <c r="B4" s="77"/>
      <c r="C4" s="146">
        <f>CalendarYear</f>
        <v>2026</v>
      </c>
      <c r="D4" s="192" t="s">
        <v>37</v>
      </c>
      <c r="E4" s="192"/>
      <c r="F4" s="192"/>
      <c r="G4" s="192"/>
      <c r="H4" s="192"/>
      <c r="I4" s="145"/>
    </row>
    <row r="5" spans="2:9" ht="35" customHeight="1" x14ac:dyDescent="0.15">
      <c r="B5" s="77"/>
      <c r="C5" s="13" t="str">
        <f>WeekStart</f>
        <v>S</v>
      </c>
      <c r="D5" s="13" t="str">
        <f t="shared" ref="D5:I5" si="0">LEFT(TEXT(D6,"ddd"),1)</f>
        <v>M</v>
      </c>
      <c r="E5" s="13" t="str">
        <f t="shared" si="0"/>
        <v>T</v>
      </c>
      <c r="F5" s="13" t="str">
        <f t="shared" si="0"/>
        <v>W</v>
      </c>
      <c r="G5" s="13" t="str">
        <f t="shared" si="0"/>
        <v>T</v>
      </c>
      <c r="H5" s="13" t="str">
        <f t="shared" si="0"/>
        <v>F</v>
      </c>
      <c r="I5" s="14" t="str">
        <f t="shared" si="0"/>
        <v>S</v>
      </c>
    </row>
    <row r="6" spans="2:9" s="34" customFormat="1" ht="25" customHeight="1" x14ac:dyDescent="0.2">
      <c r="B6" s="78"/>
      <c r="C6" s="44">
        <f t="array" ref="C6:I6">DaysAndWeeks+DATE(CalendarYear,11,1)-WEEKDAY(DATE(CalendarYear,11,1),(WeekStart="M")+1)+1</f>
        <v>46327</v>
      </c>
      <c r="D6" s="37">
        <v>46328</v>
      </c>
      <c r="E6" s="37">
        <v>46329</v>
      </c>
      <c r="F6" s="35">
        <v>46330</v>
      </c>
      <c r="G6" s="35">
        <v>46331</v>
      </c>
      <c r="H6" s="35">
        <v>46332</v>
      </c>
      <c r="I6" s="70">
        <v>46333</v>
      </c>
    </row>
    <row r="7" spans="2:9" s="68" customFormat="1" ht="75" customHeight="1" x14ac:dyDescent="0.15">
      <c r="B7" s="79"/>
      <c r="C7" s="69"/>
      <c r="D7" s="67"/>
      <c r="E7" s="151"/>
      <c r="F7" s="128">
        <v>0.625</v>
      </c>
      <c r="G7" s="137"/>
      <c r="H7" s="63"/>
      <c r="I7" s="71"/>
    </row>
    <row r="8" spans="2:9" s="34" customFormat="1" ht="25" customHeight="1" x14ac:dyDescent="0.2">
      <c r="B8" s="78"/>
      <c r="C8" s="38">
        <f t="array" ref="C8:I8">DaysAndWeeks+DATE(CalendarYear,11,1)-WEEKDAY(DATE(CalendarYear,11,1),(WeekStart="M")+1)+8</f>
        <v>46334</v>
      </c>
      <c r="D8" s="35">
        <v>46335</v>
      </c>
      <c r="E8" s="114">
        <v>46336</v>
      </c>
      <c r="F8" s="35">
        <v>46337</v>
      </c>
      <c r="G8" s="35">
        <v>46338</v>
      </c>
      <c r="H8" s="35">
        <v>46339</v>
      </c>
      <c r="I8" s="70">
        <v>46340</v>
      </c>
    </row>
    <row r="9" spans="2:9" s="68" customFormat="1" ht="75" customHeight="1" x14ac:dyDescent="0.15">
      <c r="B9" s="79"/>
      <c r="C9" s="128"/>
      <c r="D9" s="128">
        <v>0.625</v>
      </c>
      <c r="E9" s="128"/>
      <c r="F9" s="128">
        <v>0.625</v>
      </c>
      <c r="G9" s="128"/>
      <c r="H9" s="128">
        <v>0.625</v>
      </c>
      <c r="I9" s="71"/>
    </row>
    <row r="10" spans="2:9" s="34" customFormat="1" ht="25" customHeight="1" x14ac:dyDescent="0.2">
      <c r="B10" s="78"/>
      <c r="C10" s="38">
        <f t="array" ref="C10:I10">DaysAndWeeks+DATE(CalendarYear,11,1)-WEEKDAY(DATE(CalendarYear,11,1),(WeekStart="M")+1)+15</f>
        <v>46341</v>
      </c>
      <c r="D10" s="35">
        <v>46342</v>
      </c>
      <c r="E10" s="114">
        <v>46343</v>
      </c>
      <c r="F10" s="35">
        <v>46344</v>
      </c>
      <c r="G10" s="35">
        <v>46345</v>
      </c>
      <c r="H10" s="35">
        <v>46346</v>
      </c>
      <c r="I10" s="70">
        <v>46347</v>
      </c>
    </row>
    <row r="11" spans="2:9" s="68" customFormat="1" ht="75" customHeight="1" x14ac:dyDescent="0.15">
      <c r="B11" s="79"/>
      <c r="C11" s="141"/>
      <c r="D11" s="140"/>
      <c r="E11" s="128"/>
      <c r="F11" s="140" t="s">
        <v>41</v>
      </c>
      <c r="G11" s="137"/>
      <c r="H11" s="63"/>
      <c r="I11" s="71"/>
    </row>
    <row r="12" spans="2:9" s="34" customFormat="1" ht="25" customHeight="1" x14ac:dyDescent="0.2">
      <c r="B12" s="78"/>
      <c r="C12" s="38">
        <f t="array" ref="C12:I12">DaysAndWeeks+DATE(CalendarYear,11,1)-WEEKDAY(DATE(CalendarYear,11,1),(WeekStart="M")+1)+22</f>
        <v>46348</v>
      </c>
      <c r="D12" s="35">
        <v>46349</v>
      </c>
      <c r="E12" s="114">
        <v>46350</v>
      </c>
      <c r="F12" s="35">
        <v>46351</v>
      </c>
      <c r="G12" s="35">
        <v>46352</v>
      </c>
      <c r="H12" s="35">
        <v>46353</v>
      </c>
      <c r="I12" s="70">
        <v>46354</v>
      </c>
    </row>
    <row r="13" spans="2:9" s="68" customFormat="1" ht="75" customHeight="1" x14ac:dyDescent="0.15">
      <c r="B13" s="79"/>
      <c r="C13" s="128"/>
      <c r="D13" s="128">
        <v>0.625</v>
      </c>
      <c r="E13" s="128"/>
      <c r="F13" s="128">
        <v>0.625</v>
      </c>
      <c r="G13" s="128"/>
      <c r="H13" s="128">
        <v>0.625</v>
      </c>
      <c r="I13" s="71"/>
    </row>
    <row r="14" spans="2:9" s="34" customFormat="1" ht="25" customHeight="1" x14ac:dyDescent="0.2">
      <c r="B14" s="78"/>
      <c r="C14" s="38">
        <f t="array" ref="C14:I14">DaysAndWeeks+DATE(CalendarYear,11,1)-WEEKDAY(DATE(CalendarYear,11,1),(WeekStart="M")+1)+29</f>
        <v>46355</v>
      </c>
      <c r="D14" s="35">
        <v>46356</v>
      </c>
      <c r="E14" s="114">
        <v>46357</v>
      </c>
      <c r="F14" s="35">
        <v>46358</v>
      </c>
      <c r="G14" s="148">
        <v>46359</v>
      </c>
      <c r="H14" s="37">
        <v>46360</v>
      </c>
      <c r="I14" s="72">
        <v>46361</v>
      </c>
    </row>
    <row r="15" spans="2:9" s="68" customFormat="1" ht="75" customHeight="1" x14ac:dyDescent="0.15">
      <c r="B15" s="79"/>
      <c r="C15" s="141"/>
      <c r="D15" s="140"/>
      <c r="E15" s="128"/>
      <c r="F15" s="177">
        <v>0.625</v>
      </c>
      <c r="G15" s="164"/>
      <c r="H15" s="67"/>
      <c r="I15" s="73"/>
    </row>
    <row r="16" spans="2:9" s="34" customFormat="1" ht="25" customHeight="1" x14ac:dyDescent="0.2">
      <c r="B16" s="78"/>
      <c r="C16" s="66">
        <f t="array" ref="C16:I16">DaysAndWeeks+DATE(CalendarYear,11,1)-WEEKDAY(DATE(CalendarYear,11,1),(WeekStart="M")+1)+36</f>
        <v>46362</v>
      </c>
      <c r="D16" s="37">
        <v>46363</v>
      </c>
      <c r="E16" s="37">
        <v>46364</v>
      </c>
      <c r="F16" s="37">
        <v>46365</v>
      </c>
      <c r="G16" s="37">
        <v>46366</v>
      </c>
      <c r="H16" s="37">
        <v>46367</v>
      </c>
      <c r="I16" s="72">
        <v>46368</v>
      </c>
    </row>
    <row r="17" spans="2:9" s="68" customFormat="1" ht="75" customHeight="1" x14ac:dyDescent="0.15">
      <c r="B17" s="79"/>
      <c r="C17" s="106"/>
      <c r="D17" s="67"/>
      <c r="E17" s="67"/>
      <c r="F17" s="67"/>
      <c r="G17" s="67"/>
      <c r="H17" s="67"/>
      <c r="I17" s="73"/>
    </row>
    <row r="18" spans="2:9" ht="125" customHeight="1" thickBot="1" x14ac:dyDescent="0.2">
      <c r="B18" s="77"/>
      <c r="C18" s="182" t="s">
        <v>7</v>
      </c>
      <c r="D18" s="183"/>
      <c r="E18" s="183"/>
      <c r="F18" s="183"/>
      <c r="G18" s="183"/>
      <c r="H18" s="183"/>
      <c r="I18" s="184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5" priority="1">
      <formula>AND(DAY(C18)&gt;=1,DAY(C18)&lt;=15)</formula>
    </cfRule>
  </conditionalFormatting>
  <conditionalFormatting sqref="C6:H6">
    <cfRule type="expression" dxfId="4" priority="3">
      <formula>DAY(C6)&gt;8</formula>
    </cfRule>
  </conditionalFormatting>
  <conditionalFormatting sqref="C14:I14 C15:D15 F15:I15 C16:I17">
    <cfRule type="expression" dxfId="3" priority="2">
      <formula>AND(DAY(C14)&gt;=1,DAY(C14)&lt;=15)</formula>
    </cfRule>
  </conditionalFormatting>
  <hyperlinks>
    <hyperlink ref="H3" location="DECEMBER!A1" tooltip="Navigation link to the next month" display="DECEMBER -&gt;" xr:uid="{00000000-0004-0000-0A00-000000000000}"/>
    <hyperlink ref="G3" location="OCTOBER!A1" tooltip="Navigation link to the previous month" display="&lt;- OCTOBER" xr:uid="{00000000-0004-0000-0A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4">
    <tabColor rgb="FF6E8390"/>
    <pageSetUpPr fitToPage="1"/>
  </sheetPr>
  <dimension ref="B1:I21"/>
  <sheetViews>
    <sheetView showGridLines="0" zoomScale="81" zoomScaleNormal="100" workbookViewId="0">
      <pane ySplit="5" topLeftCell="A6" activePane="bottomLeft" state="frozen"/>
      <selection pane="bottomLeft" activeCell="C4" sqref="C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2"/>
      <c r="D1" s="82"/>
      <c r="E1" s="82"/>
      <c r="F1" s="82"/>
      <c r="G1" s="82"/>
      <c r="H1" s="82"/>
      <c r="I1" s="82"/>
    </row>
    <row r="2" spans="2:9" ht="75" customHeight="1" thickTop="1" x14ac:dyDescent="0.15">
      <c r="B2" s="77"/>
      <c r="C2" s="180" t="s">
        <v>0</v>
      </c>
      <c r="D2" s="180"/>
      <c r="E2" s="180"/>
      <c r="F2" s="180"/>
      <c r="G2" s="180"/>
      <c r="H2" s="180"/>
      <c r="I2" s="181"/>
    </row>
    <row r="3" spans="2:9" ht="20" customHeight="1" x14ac:dyDescent="0.3">
      <c r="B3" s="77"/>
      <c r="C3" s="60"/>
      <c r="D3" s="61"/>
      <c r="E3" s="61"/>
      <c r="F3" s="62"/>
      <c r="G3" s="19" t="s">
        <v>38</v>
      </c>
      <c r="H3" s="19" t="s">
        <v>39</v>
      </c>
      <c r="I3" s="81"/>
    </row>
    <row r="4" spans="2:9" ht="75" customHeight="1" x14ac:dyDescent="0.65">
      <c r="B4" s="77"/>
      <c r="C4" s="146">
        <f>CalendarYear</f>
        <v>2026</v>
      </c>
      <c r="D4" s="192" t="s">
        <v>40</v>
      </c>
      <c r="E4" s="192"/>
      <c r="F4" s="192"/>
      <c r="G4" s="192"/>
      <c r="H4" s="192"/>
      <c r="I4" s="145"/>
    </row>
    <row r="5" spans="2:9" ht="35" customHeight="1" x14ac:dyDescent="0.15">
      <c r="B5" s="77"/>
      <c r="C5" s="13" t="str">
        <f>WeekStart</f>
        <v>S</v>
      </c>
      <c r="D5" s="13" t="str">
        <f t="shared" ref="D5:I5" si="0">LEFT(TEXT(D6,"ddd"),1)</f>
        <v>M</v>
      </c>
      <c r="E5" s="13" t="str">
        <f t="shared" si="0"/>
        <v>T</v>
      </c>
      <c r="F5" s="13" t="str">
        <f t="shared" si="0"/>
        <v>W</v>
      </c>
      <c r="G5" s="13" t="str">
        <f t="shared" si="0"/>
        <v>T</v>
      </c>
      <c r="H5" s="13" t="str">
        <f t="shared" si="0"/>
        <v>F</v>
      </c>
      <c r="I5" s="14" t="str">
        <f t="shared" si="0"/>
        <v>S</v>
      </c>
    </row>
    <row r="6" spans="2:9" s="34" customFormat="1" ht="25" customHeight="1" x14ac:dyDescent="0.2">
      <c r="B6" s="78"/>
      <c r="C6" s="44">
        <f t="array" ref="C6:I6">DaysAndWeeks+DATE(CalendarYear,12,1)-WEEKDAY(DATE(CalendarYear,12,1),(WeekStart="M")+1)+1</f>
        <v>46355</v>
      </c>
      <c r="D6" s="37">
        <v>46356</v>
      </c>
      <c r="E6" s="37">
        <v>46357</v>
      </c>
      <c r="F6" s="37">
        <v>46358</v>
      </c>
      <c r="G6" s="37">
        <v>46359</v>
      </c>
      <c r="H6" s="35">
        <v>46360</v>
      </c>
      <c r="I6" s="70">
        <v>46361</v>
      </c>
    </row>
    <row r="7" spans="2:9" s="68" customFormat="1" ht="75" customHeight="1" x14ac:dyDescent="0.15">
      <c r="B7" s="79"/>
      <c r="C7" s="69"/>
      <c r="D7" s="67"/>
      <c r="E7" s="67"/>
      <c r="F7" s="67"/>
      <c r="G7" s="151"/>
      <c r="H7" s="63"/>
      <c r="I7" s="71"/>
    </row>
    <row r="8" spans="2:9" s="34" customFormat="1" ht="25" customHeight="1" x14ac:dyDescent="0.2">
      <c r="B8" s="78"/>
      <c r="C8" s="38">
        <f t="array" ref="C8:I8">DaysAndWeeks+DATE(CalendarYear,12,1)-WEEKDAY(DATE(CalendarYear,12,1),(WeekStart="M")+1)+8</f>
        <v>46362</v>
      </c>
      <c r="D8" s="35">
        <v>46363</v>
      </c>
      <c r="E8" s="38">
        <v>46364</v>
      </c>
      <c r="F8" s="35">
        <v>46365</v>
      </c>
      <c r="G8" s="35">
        <v>46366</v>
      </c>
      <c r="H8" s="35">
        <v>46367</v>
      </c>
      <c r="I8" s="70">
        <v>46368</v>
      </c>
    </row>
    <row r="9" spans="2:9" s="68" customFormat="1" ht="75" customHeight="1" x14ac:dyDescent="0.15">
      <c r="B9" s="79"/>
      <c r="C9" s="128"/>
      <c r="D9" s="128">
        <v>0.625</v>
      </c>
      <c r="E9" s="128"/>
      <c r="F9" s="128">
        <v>0.625</v>
      </c>
      <c r="G9" s="128"/>
      <c r="H9" s="128">
        <v>0.625</v>
      </c>
      <c r="I9" s="71"/>
    </row>
    <row r="10" spans="2:9" s="34" customFormat="1" ht="25" customHeight="1" x14ac:dyDescent="0.2">
      <c r="B10" s="78"/>
      <c r="C10" s="38">
        <f t="array" ref="C10:I10">DaysAndWeeks+DATE(CalendarYear,12,1)-WEEKDAY(DATE(CalendarYear,12,1),(WeekStart="M")+1)+15</f>
        <v>46369</v>
      </c>
      <c r="D10" s="35">
        <v>46370</v>
      </c>
      <c r="E10" s="35">
        <v>46371</v>
      </c>
      <c r="F10" s="35">
        <v>46372</v>
      </c>
      <c r="G10" s="35">
        <v>46373</v>
      </c>
      <c r="H10" s="35">
        <v>46374</v>
      </c>
      <c r="I10" s="70">
        <v>46375</v>
      </c>
    </row>
    <row r="11" spans="2:9" s="68" customFormat="1" ht="75" customHeight="1" x14ac:dyDescent="0.15">
      <c r="B11" s="79"/>
      <c r="C11" s="141"/>
      <c r="D11" s="140"/>
      <c r="E11" s="128"/>
      <c r="F11" s="128">
        <v>0.625</v>
      </c>
      <c r="G11" s="137"/>
      <c r="H11" s="63"/>
      <c r="I11" s="71"/>
    </row>
    <row r="12" spans="2:9" s="34" customFormat="1" ht="25" customHeight="1" x14ac:dyDescent="0.2">
      <c r="B12" s="78"/>
      <c r="C12" s="38">
        <f t="array" ref="C12:I12">DaysAndWeeks+DATE(CalendarYear,12,1)-WEEKDAY(DATE(CalendarYear,12,1),(WeekStart="M")+1)+22</f>
        <v>46376</v>
      </c>
      <c r="D12" s="35">
        <v>46377</v>
      </c>
      <c r="E12" s="35">
        <v>46378</v>
      </c>
      <c r="F12" s="35">
        <v>46379</v>
      </c>
      <c r="G12" s="35">
        <v>46380</v>
      </c>
      <c r="H12" s="35">
        <v>46381</v>
      </c>
      <c r="I12" s="70">
        <v>46382</v>
      </c>
    </row>
    <row r="13" spans="2:9" s="68" customFormat="1" ht="75" customHeight="1" x14ac:dyDescent="0.15">
      <c r="B13" s="79"/>
      <c r="C13" s="128"/>
      <c r="D13" s="128">
        <v>0.625</v>
      </c>
      <c r="E13" s="128"/>
      <c r="F13" s="128">
        <v>0.625</v>
      </c>
      <c r="G13" s="128"/>
      <c r="H13" s="128">
        <v>0.625</v>
      </c>
      <c r="I13" s="71"/>
    </row>
    <row r="14" spans="2:9" s="34" customFormat="1" ht="25" customHeight="1" x14ac:dyDescent="0.2">
      <c r="B14" s="78"/>
      <c r="C14" s="38">
        <f t="array" ref="C14:I14">DaysAndWeeks+DATE(CalendarYear,12,1)-WEEKDAY(DATE(CalendarYear,12,1),(WeekStart="M")+1)+29</f>
        <v>46383</v>
      </c>
      <c r="D14" s="35">
        <v>46384</v>
      </c>
      <c r="E14" s="35">
        <v>46385</v>
      </c>
      <c r="F14" s="35">
        <v>46386</v>
      </c>
      <c r="G14" s="35">
        <v>46387</v>
      </c>
      <c r="H14" s="35">
        <v>46388</v>
      </c>
      <c r="I14" s="70">
        <v>46389</v>
      </c>
    </row>
    <row r="15" spans="2:9" s="68" customFormat="1" ht="75" customHeight="1" x14ac:dyDescent="0.15">
      <c r="B15" s="79"/>
      <c r="C15" s="141"/>
      <c r="D15" s="140"/>
      <c r="E15" s="128"/>
      <c r="F15" s="128">
        <v>0.625</v>
      </c>
      <c r="G15" s="137"/>
      <c r="H15" s="63"/>
      <c r="I15" s="71"/>
    </row>
    <row r="16" spans="2:9" s="34" customFormat="1" ht="25" customHeight="1" x14ac:dyDescent="0.2">
      <c r="B16" s="78"/>
      <c r="C16" s="119">
        <f t="array" ref="C16:I16">DaysAndWeeks+DATE(CalendarYear,12,1)-WEEKDAY(DATE(CalendarYear,12,1),(WeekStart="M")+1)+36</f>
        <v>46390</v>
      </c>
      <c r="D16" s="37">
        <v>46391</v>
      </c>
      <c r="E16" s="66">
        <v>46392</v>
      </c>
      <c r="F16" s="37">
        <v>46393</v>
      </c>
      <c r="G16" s="37">
        <v>46394</v>
      </c>
      <c r="H16" s="66">
        <v>46395</v>
      </c>
      <c r="I16" s="72">
        <v>46396</v>
      </c>
    </row>
    <row r="17" spans="2:9" s="68" customFormat="1" ht="75" customHeight="1" x14ac:dyDescent="0.15">
      <c r="B17" s="79"/>
      <c r="C17" s="128"/>
      <c r="D17" s="67"/>
      <c r="E17" s="106"/>
      <c r="F17" s="67"/>
      <c r="G17" s="67"/>
      <c r="H17" s="106"/>
      <c r="I17" s="73"/>
    </row>
    <row r="18" spans="2:9" ht="125" customHeight="1" thickBot="1" x14ac:dyDescent="0.2">
      <c r="B18" s="77"/>
      <c r="C18" s="182" t="s">
        <v>7</v>
      </c>
      <c r="D18" s="183"/>
      <c r="E18" s="183"/>
      <c r="F18" s="183"/>
      <c r="G18" s="183"/>
      <c r="H18" s="183"/>
      <c r="I18" s="184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66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2" priority="1">
      <formula>AND(DAY(C18)&gt;=1,DAY(C18)&lt;=15)</formula>
    </cfRule>
  </conditionalFormatting>
  <conditionalFormatting sqref="C6:H6">
    <cfRule type="expression" dxfId="1" priority="3">
      <formula>DAY(C6)&gt;8</formula>
    </cfRule>
  </conditionalFormatting>
  <conditionalFormatting sqref="C14:I14 C15:D15 F15:I15 C16:I16 D17:I17">
    <cfRule type="expression" dxfId="0" priority="2">
      <formula>AND(DAY(C14)&gt;=1,DAY(C14)&lt;=15)</formula>
    </cfRule>
  </conditionalFormatting>
  <hyperlinks>
    <hyperlink ref="G3" location="NOVEMBER!A1" tooltip="Navigation link to the previous month" display="&lt;- NOVEMBER" xr:uid="{00000000-0004-0000-0B00-000000000000}"/>
    <hyperlink ref="H3" location="JANUARY!A1" tooltip="Navigation link back to January" display="JANUARY -&gt;" xr:uid="{00000000-0004-0000-0B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rgb="FF8FC6E2"/>
    <pageSetUpPr fitToPage="1"/>
  </sheetPr>
  <dimension ref="B1:I22"/>
  <sheetViews>
    <sheetView showGridLines="0" zoomScale="90" zoomScaleNormal="100" workbookViewId="0">
      <pane ySplit="5" topLeftCell="A6" activePane="bottomLeft" state="frozen"/>
      <selection pane="bottomLeft" activeCell="K11" sqref="K11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2"/>
      <c r="D1" s="82"/>
      <c r="E1" s="82"/>
      <c r="F1" s="82"/>
      <c r="G1" s="82"/>
      <c r="H1" s="82"/>
      <c r="I1" s="82"/>
    </row>
    <row r="2" spans="2:9" ht="75" customHeight="1" thickTop="1" x14ac:dyDescent="0.15">
      <c r="B2" s="77"/>
      <c r="C2" s="179" t="s">
        <v>0</v>
      </c>
      <c r="D2" s="180"/>
      <c r="E2" s="180"/>
      <c r="F2" s="180"/>
      <c r="G2" s="180"/>
      <c r="H2" s="180"/>
      <c r="I2" s="181"/>
    </row>
    <row r="3" spans="2:9" ht="20" customHeight="1" x14ac:dyDescent="0.15">
      <c r="B3" s="77"/>
      <c r="C3" s="50"/>
      <c r="D3" s="31"/>
      <c r="E3" s="31"/>
      <c r="F3" s="31"/>
      <c r="G3" s="50" t="s">
        <v>8</v>
      </c>
      <c r="H3" s="50" t="s">
        <v>9</v>
      </c>
      <c r="I3" s="90"/>
    </row>
    <row r="4" spans="2:9" ht="75" customHeight="1" x14ac:dyDescent="0.65">
      <c r="B4" s="77"/>
      <c r="C4" s="146">
        <f>CalendarYear</f>
        <v>2026</v>
      </c>
      <c r="D4" s="186" t="s">
        <v>10</v>
      </c>
      <c r="E4" s="186"/>
      <c r="F4" s="186"/>
      <c r="G4" s="186"/>
      <c r="H4" s="186"/>
      <c r="I4" s="147"/>
    </row>
    <row r="5" spans="2:9" ht="35" customHeight="1" x14ac:dyDescent="0.15">
      <c r="B5" s="77"/>
      <c r="C5" s="13" t="str">
        <f>WeekStart</f>
        <v>S</v>
      </c>
      <c r="D5" s="13" t="str">
        <f t="shared" ref="D5:I5" si="0">LEFT(TEXT(D6,"ddd"),1)</f>
        <v>M</v>
      </c>
      <c r="E5" s="13" t="str">
        <f t="shared" si="0"/>
        <v>T</v>
      </c>
      <c r="F5" s="13" t="str">
        <f t="shared" si="0"/>
        <v>W</v>
      </c>
      <c r="G5" s="13" t="str">
        <f t="shared" si="0"/>
        <v>T</v>
      </c>
      <c r="H5" s="13" t="str">
        <f t="shared" si="0"/>
        <v>F</v>
      </c>
      <c r="I5" s="14" t="str">
        <f t="shared" si="0"/>
        <v>S</v>
      </c>
    </row>
    <row r="6" spans="2:9" s="36" customFormat="1" ht="25" customHeight="1" x14ac:dyDescent="0.2">
      <c r="B6" s="80"/>
      <c r="C6" s="52">
        <f t="array" ref="C6:I6">DaysAndWeeks+DATE(CalendarYear,2,1)-WEEKDAY(DATE(CalendarYear,2,1),(WeekStart="M")+1)+1</f>
        <v>46054</v>
      </c>
      <c r="D6" s="42">
        <v>46055</v>
      </c>
      <c r="E6" s="37">
        <v>46056</v>
      </c>
      <c r="F6" s="114">
        <v>46057</v>
      </c>
      <c r="G6" s="114">
        <v>46058</v>
      </c>
      <c r="H6" s="114">
        <v>46059</v>
      </c>
      <c r="I6" s="115">
        <v>46060</v>
      </c>
    </row>
    <row r="7" spans="2:9" s="6" customFormat="1" ht="75" customHeight="1" x14ac:dyDescent="0.15">
      <c r="B7" s="76"/>
      <c r="C7" s="51"/>
      <c r="D7" s="33"/>
      <c r="E7" s="151"/>
      <c r="F7" s="129">
        <v>0.625</v>
      </c>
      <c r="G7" s="129"/>
      <c r="H7" s="173">
        <v>0.625</v>
      </c>
      <c r="I7" s="116"/>
    </row>
    <row r="8" spans="2:9" s="36" customFormat="1" ht="25" customHeight="1" x14ac:dyDescent="0.2">
      <c r="B8" s="80"/>
      <c r="C8" s="119">
        <f t="array" ref="C8:I8">DaysAndWeeks+DATE(CalendarYear,2,1)-WEEKDAY(DATE(CalendarYear,2,1),(WeekStart="M")+1)+8</f>
        <v>46061</v>
      </c>
      <c r="D8" s="114">
        <v>46062</v>
      </c>
      <c r="E8" s="117">
        <v>46063</v>
      </c>
      <c r="F8" s="117">
        <v>46064</v>
      </c>
      <c r="G8" s="117">
        <v>46065</v>
      </c>
      <c r="H8" s="117">
        <v>46066</v>
      </c>
      <c r="I8" s="115">
        <v>46067</v>
      </c>
    </row>
    <row r="9" spans="2:9" s="55" customFormat="1" ht="75" customHeight="1" x14ac:dyDescent="0.15">
      <c r="B9" s="85"/>
      <c r="C9" s="130"/>
      <c r="D9" s="54"/>
      <c r="F9" s="131">
        <v>0.625</v>
      </c>
      <c r="G9" s="131"/>
      <c r="H9" s="118"/>
      <c r="I9" s="86"/>
    </row>
    <row r="10" spans="2:9" s="36" customFormat="1" ht="25" customHeight="1" x14ac:dyDescent="0.2">
      <c r="B10" s="80"/>
      <c r="C10" s="119">
        <f t="array" ref="C10:I10">DaysAndWeeks+DATE(CalendarYear,2,1)-WEEKDAY(DATE(CalendarYear,2,1),(WeekStart="M")+1)+15</f>
        <v>46068</v>
      </c>
      <c r="D10" s="114">
        <v>46069</v>
      </c>
      <c r="E10" s="114">
        <v>46070</v>
      </c>
      <c r="F10" s="114">
        <v>46071</v>
      </c>
      <c r="G10" s="114">
        <v>46072</v>
      </c>
      <c r="H10" s="114">
        <v>46073</v>
      </c>
      <c r="I10" s="115">
        <v>46074</v>
      </c>
    </row>
    <row r="11" spans="2:9" s="55" customFormat="1" ht="75" customHeight="1" x14ac:dyDescent="0.15">
      <c r="B11" s="85"/>
      <c r="C11" s="132"/>
      <c r="D11" s="132">
        <v>0.625</v>
      </c>
      <c r="E11" s="132"/>
      <c r="F11" s="132">
        <v>0.625</v>
      </c>
      <c r="G11" s="132"/>
      <c r="H11" s="139" t="s">
        <v>41</v>
      </c>
      <c r="I11" s="86"/>
    </row>
    <row r="12" spans="2:9" s="34" customFormat="1" ht="25" customHeight="1" x14ac:dyDescent="0.2">
      <c r="B12" s="78"/>
      <c r="C12" s="119">
        <f t="array" ref="C12:I12">DaysAndWeeks+DATE(CalendarYear,2,1)-WEEKDAY(DATE(CalendarYear,2,1),(WeekStart="M")+1)+22</f>
        <v>46075</v>
      </c>
      <c r="D12" s="114">
        <v>46076</v>
      </c>
      <c r="E12" s="114">
        <v>46077</v>
      </c>
      <c r="F12" s="114">
        <v>46078</v>
      </c>
      <c r="G12" s="114">
        <v>46079</v>
      </c>
      <c r="H12" s="114">
        <v>46080</v>
      </c>
      <c r="I12" s="115">
        <v>46081</v>
      </c>
    </row>
    <row r="13" spans="2:9" s="55" customFormat="1" ht="75" customHeight="1" x14ac:dyDescent="0.15">
      <c r="B13" s="85"/>
      <c r="C13" s="130"/>
      <c r="D13" s="54"/>
      <c r="E13" s="132"/>
      <c r="F13" s="174">
        <v>0.625</v>
      </c>
      <c r="G13" s="132"/>
      <c r="H13" s="54"/>
      <c r="I13" s="86"/>
    </row>
    <row r="14" spans="2:9" s="34" customFormat="1" ht="25" customHeight="1" x14ac:dyDescent="0.2">
      <c r="B14" s="78"/>
      <c r="C14" s="119">
        <f t="array" ref="C14:I14">DaysAndWeeks+DATE(CalendarYear,2,1)-WEEKDAY(DATE(CalendarYear,2,1),(WeekStart="M")+1)+29</f>
        <v>46082</v>
      </c>
      <c r="D14" s="114">
        <v>46083</v>
      </c>
      <c r="E14" s="157">
        <v>46084</v>
      </c>
      <c r="F14" s="41">
        <v>46085</v>
      </c>
      <c r="G14" s="41">
        <v>46086</v>
      </c>
      <c r="H14" s="41">
        <v>46087</v>
      </c>
      <c r="I14" s="87">
        <v>46088</v>
      </c>
    </row>
    <row r="15" spans="2:9" s="55" customFormat="1" ht="75" customHeight="1" x14ac:dyDescent="0.15">
      <c r="B15" s="85"/>
      <c r="C15" s="130"/>
      <c r="D15" s="132">
        <v>0.625</v>
      </c>
      <c r="E15" s="130"/>
      <c r="F15" s="57"/>
      <c r="G15" s="57"/>
      <c r="H15" s="57"/>
      <c r="I15" s="88"/>
    </row>
    <row r="16" spans="2:9" s="34" customFormat="1" ht="25" customHeight="1" x14ac:dyDescent="0.2">
      <c r="B16" s="78"/>
      <c r="C16" s="84">
        <f t="array" ref="C16:I16">DaysAndWeeks+DATE(CalendarYear,2,1)-WEEKDAY(DATE(CalendarYear,2,1),(WeekStart="M")+1)+36</f>
        <v>46089</v>
      </c>
      <c r="D16" s="40">
        <v>46090</v>
      </c>
      <c r="E16" s="40">
        <v>46091</v>
      </c>
      <c r="F16" s="40">
        <v>46092</v>
      </c>
      <c r="G16" s="40">
        <v>46093</v>
      </c>
      <c r="H16" s="40">
        <v>46094</v>
      </c>
      <c r="I16" s="89">
        <v>46095</v>
      </c>
    </row>
    <row r="17" spans="2:9" s="6" customFormat="1" ht="75" customHeight="1" x14ac:dyDescent="0.15">
      <c r="B17" s="76"/>
      <c r="C17" s="51"/>
      <c r="D17" s="3"/>
      <c r="E17" s="3"/>
      <c r="F17" s="3"/>
      <c r="G17" s="3"/>
      <c r="H17" s="3"/>
      <c r="I17" s="96"/>
    </row>
    <row r="18" spans="2:9" ht="125" customHeight="1" thickBot="1" x14ac:dyDescent="0.2">
      <c r="B18" s="77"/>
      <c r="C18" s="182" t="s">
        <v>7</v>
      </c>
      <c r="D18" s="183"/>
      <c r="E18" s="183"/>
      <c r="F18" s="183"/>
      <c r="G18" s="183"/>
      <c r="H18" s="183"/>
      <c r="I18" s="184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  <row r="22" spans="2:9" x14ac:dyDescent="0.15">
      <c r="C22" s="6"/>
    </row>
  </sheetData>
  <mergeCells count="3">
    <mergeCell ref="C18:I18"/>
    <mergeCell ref="C2:I2"/>
    <mergeCell ref="D4:H4"/>
  </mergeCells>
  <conditionalFormatting sqref="C18">
    <cfRule type="expression" dxfId="36" priority="2">
      <formula>AND(DAY(C18)&gt;=1,DAY(C18)&lt;=15)</formula>
    </cfRule>
  </conditionalFormatting>
  <conditionalFormatting sqref="C6:D6">
    <cfRule type="expression" dxfId="35" priority="5">
      <formula>DAY(C6)&gt;8</formula>
    </cfRule>
  </conditionalFormatting>
  <conditionalFormatting sqref="C8:E8">
    <cfRule type="expression" dxfId="34" priority="3">
      <formula>DAY(C8)&gt;8</formula>
    </cfRule>
  </conditionalFormatting>
  <conditionalFormatting sqref="C14:I16">
    <cfRule type="expression" dxfId="33" priority="6">
      <formula>AND(DAY(C14)&gt;=1,DAY(C14)&lt;=15)</formula>
    </cfRule>
  </conditionalFormatting>
  <conditionalFormatting sqref="E6:I6">
    <cfRule type="expression" dxfId="32" priority="7">
      <formula>DAY(E6)&gt;8</formula>
    </cfRule>
  </conditionalFormatting>
  <conditionalFormatting sqref="I17">
    <cfRule type="expression" dxfId="31" priority="1">
      <formula>AND(DAY(I17)&gt;=1,DAY(I17)&lt;=15)</formula>
    </cfRule>
  </conditionalFormatting>
  <hyperlinks>
    <hyperlink ref="H3" location="MARCH!A1" tooltip="Navigation link to the next month" display="MARCH" xr:uid="{00000000-0004-0000-0100-000000000000}"/>
    <hyperlink ref="G3" location="JANUARY!A1" tooltip="Navigation link to the previous month" display="JANUARY" xr:uid="{71D1C575-D984-224A-889F-51B370E9F67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rgb="FFCFAA49"/>
    <pageSetUpPr fitToPage="1"/>
  </sheetPr>
  <dimension ref="B1:J21"/>
  <sheetViews>
    <sheetView showGridLines="0" zoomScaleNormal="100" workbookViewId="0">
      <pane ySplit="5" topLeftCell="A6" activePane="bottomLeft" state="frozen"/>
      <selection pane="bottomLeft" activeCell="J7" sqref="J7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10" ht="15" customHeight="1" thickBot="1" x14ac:dyDescent="0.2">
      <c r="C1" s="82"/>
      <c r="D1" s="82"/>
      <c r="E1" s="82"/>
      <c r="F1" s="82"/>
      <c r="G1" s="82"/>
      <c r="H1" s="82"/>
      <c r="I1" s="82"/>
    </row>
    <row r="2" spans="2:10" ht="75" customHeight="1" thickTop="1" x14ac:dyDescent="0.15">
      <c r="B2" s="77"/>
      <c r="C2" s="180" t="s">
        <v>0</v>
      </c>
      <c r="D2" s="180"/>
      <c r="E2" s="180"/>
      <c r="F2" s="180"/>
      <c r="G2" s="180"/>
      <c r="H2" s="180"/>
      <c r="I2" s="181"/>
    </row>
    <row r="3" spans="2:10" ht="20" customHeight="1" x14ac:dyDescent="0.15">
      <c r="B3" s="77"/>
      <c r="C3" s="32"/>
      <c r="D3" s="30"/>
      <c r="E3" s="30"/>
      <c r="F3" s="31"/>
      <c r="G3" s="50" t="s">
        <v>11</v>
      </c>
      <c r="H3" s="50" t="s">
        <v>12</v>
      </c>
      <c r="I3" s="94"/>
    </row>
    <row r="4" spans="2:10" ht="75" customHeight="1" x14ac:dyDescent="0.65">
      <c r="B4" s="77"/>
      <c r="C4" s="146">
        <f>CalendarYear</f>
        <v>2026</v>
      </c>
      <c r="D4" s="186" t="s">
        <v>13</v>
      </c>
      <c r="E4" s="186"/>
      <c r="F4" s="186"/>
      <c r="G4" s="186"/>
      <c r="H4" s="186"/>
      <c r="I4" s="147"/>
    </row>
    <row r="5" spans="2:10" ht="35" customHeight="1" x14ac:dyDescent="0.15">
      <c r="B5" s="77"/>
      <c r="C5" s="13" t="str">
        <f>WeekStart</f>
        <v>S</v>
      </c>
      <c r="D5" s="13" t="str">
        <f t="shared" ref="D5:I5" si="0">LEFT(TEXT(D6,"ddd"),1)</f>
        <v>M</v>
      </c>
      <c r="E5" s="13" t="str">
        <f t="shared" si="0"/>
        <v>T</v>
      </c>
      <c r="F5" s="13" t="str">
        <f t="shared" si="0"/>
        <v>W</v>
      </c>
      <c r="G5" s="13" t="str">
        <f t="shared" si="0"/>
        <v>T</v>
      </c>
      <c r="H5" s="13" t="str">
        <f t="shared" si="0"/>
        <v>F</v>
      </c>
      <c r="I5" s="14" t="str">
        <f t="shared" si="0"/>
        <v>S</v>
      </c>
    </row>
    <row r="6" spans="2:10" s="34" customFormat="1" ht="25" customHeight="1" x14ac:dyDescent="0.2">
      <c r="B6" s="78"/>
      <c r="C6" s="66">
        <f t="array" ref="C6:I6">DaysAndWeeks+DATE(CalendarYear,3,1)-WEEKDAY(DATE(CalendarYear,3,1),(WeekStart="M")+1)+1</f>
        <v>46082</v>
      </c>
      <c r="D6" s="37">
        <v>46083</v>
      </c>
      <c r="E6" s="158">
        <v>46084</v>
      </c>
      <c r="F6" s="35">
        <v>46085</v>
      </c>
      <c r="G6" s="35">
        <v>46086</v>
      </c>
      <c r="H6" s="35">
        <v>46087</v>
      </c>
      <c r="I6" s="70">
        <v>46088</v>
      </c>
    </row>
    <row r="7" spans="2:10" s="55" customFormat="1" ht="75" customHeight="1" x14ac:dyDescent="0.15">
      <c r="B7" s="85"/>
      <c r="C7" s="95"/>
      <c r="D7" s="56"/>
      <c r="E7" s="142"/>
      <c r="F7" s="132">
        <v>0.625</v>
      </c>
      <c r="G7" s="132"/>
      <c r="H7" s="132">
        <v>0.625</v>
      </c>
      <c r="I7" s="86"/>
    </row>
    <row r="8" spans="2:10" s="34" customFormat="1" ht="25" customHeight="1" x14ac:dyDescent="0.2">
      <c r="B8" s="78"/>
      <c r="C8" s="38">
        <f t="array" ref="C8:I8">DaysAndWeeks+DATE(CalendarYear,3,1)-WEEKDAY(DATE(CalendarYear,3,1),(WeekStart="M")+1)+8</f>
        <v>46089</v>
      </c>
      <c r="D8" s="35">
        <v>46090</v>
      </c>
      <c r="E8" s="35">
        <v>46091</v>
      </c>
      <c r="F8" s="35">
        <v>46092</v>
      </c>
      <c r="G8" s="38">
        <v>46093</v>
      </c>
      <c r="H8" s="35">
        <v>46094</v>
      </c>
      <c r="I8" s="70">
        <v>46095</v>
      </c>
      <c r="J8" s="55"/>
    </row>
    <row r="9" spans="2:10" s="55" customFormat="1" ht="75" customHeight="1" x14ac:dyDescent="0.15">
      <c r="B9" s="85"/>
      <c r="C9" s="130"/>
      <c r="D9" s="54"/>
      <c r="E9" s="132"/>
      <c r="F9" s="132">
        <v>0.625</v>
      </c>
      <c r="G9" s="133"/>
      <c r="H9" s="54"/>
      <c r="I9" s="86"/>
    </row>
    <row r="10" spans="2:10" s="34" customFormat="1" ht="25" customHeight="1" x14ac:dyDescent="0.2">
      <c r="B10" s="78"/>
      <c r="C10" s="38">
        <f t="array" ref="C10:I10">DaysAndWeeks+DATE(CalendarYear,3,1)-WEEKDAY(DATE(CalendarYear,3,1),(WeekStart="M")+1)+15</f>
        <v>46096</v>
      </c>
      <c r="D10" s="35">
        <v>46097</v>
      </c>
      <c r="E10" s="35">
        <v>46098</v>
      </c>
      <c r="F10" s="35">
        <v>46099</v>
      </c>
      <c r="G10" s="35">
        <v>46100</v>
      </c>
      <c r="H10" s="35">
        <v>46101</v>
      </c>
      <c r="I10" s="70">
        <v>46102</v>
      </c>
    </row>
    <row r="11" spans="2:10" s="55" customFormat="1" ht="75" customHeight="1" x14ac:dyDescent="0.15">
      <c r="B11" s="85"/>
      <c r="C11" s="130"/>
      <c r="D11" s="132">
        <v>0.625</v>
      </c>
      <c r="E11" s="132"/>
      <c r="F11" s="132">
        <v>0.625</v>
      </c>
      <c r="G11" s="132"/>
      <c r="H11" s="132">
        <v>0.625</v>
      </c>
      <c r="I11" s="86"/>
    </row>
    <row r="12" spans="2:10" s="34" customFormat="1" ht="25" customHeight="1" x14ac:dyDescent="0.2">
      <c r="B12" s="78"/>
      <c r="C12" s="38">
        <f t="array" ref="C12:I12">DaysAndWeeks+DATE(CalendarYear,3,1)-WEEKDAY(DATE(CalendarYear,3,1),(WeekStart="M")+1)+22</f>
        <v>46103</v>
      </c>
      <c r="D12" s="35">
        <v>46104</v>
      </c>
      <c r="E12" s="35">
        <v>46105</v>
      </c>
      <c r="F12" s="35">
        <v>46106</v>
      </c>
      <c r="G12" s="35">
        <v>46107</v>
      </c>
      <c r="H12" s="39">
        <v>46108</v>
      </c>
      <c r="I12" s="91">
        <v>46109</v>
      </c>
    </row>
    <row r="13" spans="2:10" s="55" customFormat="1" ht="75" customHeight="1" x14ac:dyDescent="0.15">
      <c r="B13" s="85"/>
      <c r="C13" s="130"/>
      <c r="D13" s="54"/>
      <c r="E13" s="132"/>
      <c r="F13" s="132">
        <v>0.625</v>
      </c>
      <c r="G13" s="132"/>
      <c r="H13" s="54"/>
      <c r="I13" s="86"/>
    </row>
    <row r="14" spans="2:10" s="34" customFormat="1" ht="25" customHeight="1" x14ac:dyDescent="0.2">
      <c r="B14" s="78"/>
      <c r="C14" s="46">
        <f t="array" ref="C14:I14">DaysAndWeeks+DATE(CalendarYear,3,1)-WEEKDAY(DATE(CalendarYear,3,1),(WeekStart="M")+1)+29</f>
        <v>46110</v>
      </c>
      <c r="D14" s="35">
        <v>46111</v>
      </c>
      <c r="E14" s="35">
        <v>46112</v>
      </c>
      <c r="F14" s="35">
        <v>46113</v>
      </c>
      <c r="G14" s="46">
        <v>46114</v>
      </c>
      <c r="H14" s="159">
        <v>46115</v>
      </c>
      <c r="I14" s="72">
        <v>46116</v>
      </c>
    </row>
    <row r="15" spans="2:10" s="55" customFormat="1" ht="75" customHeight="1" x14ac:dyDescent="0.15">
      <c r="B15" s="85"/>
      <c r="C15" s="130"/>
      <c r="D15" s="132">
        <v>0.625</v>
      </c>
      <c r="E15" s="132"/>
      <c r="F15" s="132">
        <v>0.625</v>
      </c>
      <c r="G15" s="130"/>
      <c r="H15" s="175">
        <v>0.625</v>
      </c>
      <c r="I15" s="92"/>
    </row>
    <row r="16" spans="2:10" s="34" customFormat="1" ht="25" customHeight="1" x14ac:dyDescent="0.2">
      <c r="B16" s="78"/>
      <c r="C16" s="44">
        <f t="array" ref="C16:I16">DaysAndWeeks+DATE(CalendarYear,3,1)-WEEKDAY(DATE(CalendarYear,3,1),(WeekStart="M")+1)+36</f>
        <v>46117</v>
      </c>
      <c r="D16" s="37">
        <v>46118</v>
      </c>
      <c r="E16" s="37">
        <v>46119</v>
      </c>
      <c r="F16" s="37">
        <v>46120</v>
      </c>
      <c r="G16" s="37">
        <v>46121</v>
      </c>
      <c r="H16" s="37">
        <v>46122</v>
      </c>
      <c r="I16" s="72">
        <v>46123</v>
      </c>
    </row>
    <row r="17" spans="2:9" s="6" customFormat="1" ht="75" customHeight="1" x14ac:dyDescent="0.15">
      <c r="B17" s="76"/>
      <c r="C17" s="45"/>
      <c r="D17" s="43"/>
      <c r="E17" s="43"/>
      <c r="F17" s="43"/>
      <c r="G17" s="43"/>
      <c r="H17" s="43"/>
      <c r="I17" s="93"/>
    </row>
    <row r="18" spans="2:9" ht="125" customHeight="1" thickBot="1" x14ac:dyDescent="0.2">
      <c r="B18" s="77"/>
      <c r="C18" s="182" t="s">
        <v>7</v>
      </c>
      <c r="D18" s="183"/>
      <c r="E18" s="183"/>
      <c r="F18" s="183"/>
      <c r="G18" s="183"/>
      <c r="H18" s="183"/>
      <c r="I18" s="184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7">
    <cfRule type="expression" dxfId="30" priority="1">
      <formula>AND(DAY(C7)&gt;=1,DAY(C7)&lt;=15)</formula>
    </cfRule>
  </conditionalFormatting>
  <conditionalFormatting sqref="C18">
    <cfRule type="expression" dxfId="29" priority="2">
      <formula>AND(DAY(C18)&gt;=1,DAY(C18)&lt;=15)</formula>
    </cfRule>
  </conditionalFormatting>
  <conditionalFormatting sqref="C6:H6">
    <cfRule type="expression" dxfId="28" priority="4">
      <formula>DAY(C6)&gt;8</formula>
    </cfRule>
  </conditionalFormatting>
  <conditionalFormatting sqref="C14:I17">
    <cfRule type="expression" dxfId="27" priority="3">
      <formula>AND(DAY(C14)&gt;=1,DAY(C14)&lt;=15)</formula>
    </cfRule>
  </conditionalFormatting>
  <hyperlinks>
    <hyperlink ref="G3" location="FEBRUARY!A1" tooltip="Navigation link to the previous month" display="&lt;- FEBRUARY" xr:uid="{00000000-0004-0000-0200-000001000000}"/>
    <hyperlink ref="H3" location="APRIL!A1" tooltip="Navigation link to the next month" display="APRIL -&gt;" xr:uid="{00000000-0004-0000-02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6E8390"/>
    <pageSetUpPr fitToPage="1"/>
  </sheetPr>
  <dimension ref="B1:I21"/>
  <sheetViews>
    <sheetView showGridLines="0" zoomScale="85" zoomScaleNormal="100" workbookViewId="0">
      <pane ySplit="5" topLeftCell="A6" activePane="bottomLeft" state="frozen"/>
      <selection pane="bottomLeft" activeCell="L5" sqref="L5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2"/>
      <c r="D1" s="82"/>
      <c r="E1" s="82"/>
      <c r="F1" s="82"/>
      <c r="G1" s="82"/>
      <c r="H1" s="82"/>
      <c r="I1" s="82"/>
    </row>
    <row r="2" spans="2:9" ht="75" customHeight="1" thickTop="1" x14ac:dyDescent="0.15">
      <c r="B2" s="77"/>
      <c r="C2" s="180" t="s">
        <v>0</v>
      </c>
      <c r="D2" s="180"/>
      <c r="E2" s="180"/>
      <c r="F2" s="180"/>
      <c r="G2" s="180"/>
      <c r="H2" s="180"/>
      <c r="I2" s="181"/>
    </row>
    <row r="3" spans="2:9" ht="20" customHeight="1" x14ac:dyDescent="0.15">
      <c r="B3" s="77"/>
      <c r="C3" s="19"/>
      <c r="D3" s="19"/>
      <c r="E3" s="47"/>
      <c r="F3" s="47"/>
      <c r="G3" s="19" t="s">
        <v>14</v>
      </c>
      <c r="H3" s="19" t="s">
        <v>15</v>
      </c>
      <c r="I3" s="98"/>
    </row>
    <row r="4" spans="2:9" ht="75" customHeight="1" x14ac:dyDescent="0.65">
      <c r="B4" s="77"/>
      <c r="C4" s="146">
        <f>CalendarYear</f>
        <v>2026</v>
      </c>
      <c r="D4" s="190" t="s">
        <v>16</v>
      </c>
      <c r="E4" s="190"/>
      <c r="F4" s="190"/>
      <c r="G4" s="190"/>
      <c r="H4" s="190"/>
      <c r="I4" s="147"/>
    </row>
    <row r="5" spans="2:9" ht="35" customHeight="1" x14ac:dyDescent="0.15">
      <c r="B5" s="77"/>
      <c r="C5" s="13" t="str">
        <f>WeekStart</f>
        <v>S</v>
      </c>
      <c r="D5" s="13" t="str">
        <f t="shared" ref="D5:I5" si="0">LEFT(TEXT(D6,"ddd"),1)</f>
        <v>M</v>
      </c>
      <c r="E5" s="13" t="str">
        <f t="shared" si="0"/>
        <v>T</v>
      </c>
      <c r="F5" s="13" t="str">
        <f t="shared" si="0"/>
        <v>W</v>
      </c>
      <c r="G5" s="13" t="str">
        <f t="shared" si="0"/>
        <v>T</v>
      </c>
      <c r="H5" s="13" t="str">
        <f t="shared" si="0"/>
        <v>F</v>
      </c>
      <c r="I5" s="14" t="str">
        <f t="shared" si="0"/>
        <v>S</v>
      </c>
    </row>
    <row r="6" spans="2:9" s="34" customFormat="1" ht="25" customHeight="1" x14ac:dyDescent="0.2">
      <c r="B6" s="78"/>
      <c r="C6" s="44">
        <f t="array" ref="C6:I6">DaysAndWeeks+DATE(CalendarYear,4,1)-WEEKDAY(DATE(CalendarYear,4,1),(WeekStart="M")+1)+1</f>
        <v>46110</v>
      </c>
      <c r="D6" s="37">
        <v>46111</v>
      </c>
      <c r="E6" s="37">
        <v>46112</v>
      </c>
      <c r="F6" s="37">
        <v>46113</v>
      </c>
      <c r="G6" s="37">
        <v>46114</v>
      </c>
      <c r="H6" s="37">
        <v>46115</v>
      </c>
      <c r="I6" s="70">
        <v>46116</v>
      </c>
    </row>
    <row r="7" spans="2:9" s="55" customFormat="1" ht="75" customHeight="1" x14ac:dyDescent="0.15">
      <c r="B7" s="85"/>
      <c r="C7" s="58"/>
      <c r="D7" s="59"/>
      <c r="E7" s="59"/>
      <c r="F7" s="56"/>
      <c r="G7" s="134"/>
      <c r="H7" s="56"/>
      <c r="I7" s="86"/>
    </row>
    <row r="8" spans="2:9" s="34" customFormat="1" ht="25" customHeight="1" x14ac:dyDescent="0.2">
      <c r="B8" s="78"/>
      <c r="C8" s="38">
        <f t="array" ref="C8:I8">DaysAndWeeks+DATE(CalendarYear,4,1)-WEEKDAY(DATE(CalendarYear,4,1),(WeekStart="M")+1)+8</f>
        <v>46117</v>
      </c>
      <c r="D8" s="35">
        <v>46118</v>
      </c>
      <c r="E8" s="35">
        <v>46119</v>
      </c>
      <c r="F8" s="35">
        <v>46120</v>
      </c>
      <c r="G8" s="35">
        <v>46121</v>
      </c>
      <c r="H8" s="35">
        <v>46122</v>
      </c>
      <c r="I8" s="70">
        <v>46123</v>
      </c>
    </row>
    <row r="9" spans="2:9" s="55" customFormat="1" ht="75" customHeight="1" x14ac:dyDescent="0.15">
      <c r="B9" s="85"/>
      <c r="C9" s="135"/>
      <c r="D9" s="54"/>
      <c r="E9" s="132"/>
      <c r="F9" s="132">
        <v>0.625</v>
      </c>
      <c r="G9" s="135"/>
      <c r="H9" s="54"/>
      <c r="I9" s="86"/>
    </row>
    <row r="10" spans="2:9" s="34" customFormat="1" ht="25" customHeight="1" x14ac:dyDescent="0.2">
      <c r="B10" s="78"/>
      <c r="C10" s="38">
        <f t="array" ref="C10:I10">DaysAndWeeks+DATE(CalendarYear,4,1)-WEEKDAY(DATE(CalendarYear,4,1),(WeekStart="M")+1)+15</f>
        <v>46124</v>
      </c>
      <c r="D10" s="35">
        <v>46125</v>
      </c>
      <c r="E10" s="35">
        <v>46126</v>
      </c>
      <c r="F10" s="35">
        <v>46127</v>
      </c>
      <c r="G10" s="35">
        <v>46128</v>
      </c>
      <c r="H10" s="35">
        <v>46129</v>
      </c>
      <c r="I10" s="70">
        <v>46130</v>
      </c>
    </row>
    <row r="11" spans="2:9" s="55" customFormat="1" ht="75" customHeight="1" x14ac:dyDescent="0.15">
      <c r="B11" s="85"/>
      <c r="C11" s="130"/>
      <c r="D11" s="132">
        <v>0.625</v>
      </c>
      <c r="E11" s="132"/>
      <c r="F11" s="132">
        <v>0.625</v>
      </c>
      <c r="G11" s="132"/>
      <c r="H11" s="132">
        <v>0.625</v>
      </c>
      <c r="I11" s="86"/>
    </row>
    <row r="12" spans="2:9" s="34" customFormat="1" ht="25" customHeight="1" x14ac:dyDescent="0.2">
      <c r="B12" s="78"/>
      <c r="C12" s="38">
        <f t="array" ref="C12:I12">DaysAndWeeks+DATE(CalendarYear,4,1)-WEEKDAY(DATE(CalendarYear,4,1),(WeekStart="M")+1)+22</f>
        <v>46131</v>
      </c>
      <c r="D12" s="35">
        <v>46132</v>
      </c>
      <c r="E12" s="35">
        <v>46133</v>
      </c>
      <c r="F12" s="35">
        <v>46134</v>
      </c>
      <c r="G12" s="35">
        <v>46135</v>
      </c>
      <c r="H12" s="35">
        <v>46136</v>
      </c>
      <c r="I12" s="70">
        <v>46137</v>
      </c>
    </row>
    <row r="13" spans="2:9" s="55" customFormat="1" ht="75" customHeight="1" x14ac:dyDescent="0.15">
      <c r="B13" s="85"/>
      <c r="C13" s="135"/>
      <c r="D13" s="54"/>
      <c r="E13" s="132"/>
      <c r="F13" s="132">
        <v>0.625</v>
      </c>
      <c r="G13" s="135"/>
      <c r="H13" s="54"/>
      <c r="I13" s="86"/>
    </row>
    <row r="14" spans="2:9" s="34" customFormat="1" ht="25" customHeight="1" x14ac:dyDescent="0.2">
      <c r="B14" s="78"/>
      <c r="C14" s="38">
        <f t="array" ref="C14:I14">DaysAndWeeks+DATE(CalendarYear,4,1)-WEEKDAY(DATE(CalendarYear,4,1),(WeekStart="M")+1)+29</f>
        <v>46138</v>
      </c>
      <c r="D14" s="35">
        <v>46139</v>
      </c>
      <c r="E14" s="35">
        <v>46140</v>
      </c>
      <c r="F14" s="35">
        <v>46141</v>
      </c>
      <c r="G14" s="35">
        <v>46142</v>
      </c>
      <c r="H14" s="35">
        <v>46143</v>
      </c>
      <c r="I14" s="70">
        <v>46144</v>
      </c>
    </row>
    <row r="15" spans="2:9" s="55" customFormat="1" ht="75" customHeight="1" x14ac:dyDescent="0.15">
      <c r="B15" s="85"/>
      <c r="C15" s="130"/>
      <c r="D15" s="132">
        <v>0.625</v>
      </c>
      <c r="E15" s="132"/>
      <c r="F15" s="132">
        <v>0.625</v>
      </c>
      <c r="G15" s="132"/>
      <c r="H15" s="132">
        <v>0.625</v>
      </c>
      <c r="I15" s="86"/>
    </row>
    <row r="16" spans="2:9" s="34" customFormat="1" ht="25" customHeight="1" x14ac:dyDescent="0.2">
      <c r="B16" s="78"/>
      <c r="C16" s="160">
        <f t="array" ref="C16:I16">DaysAndWeeks+DATE(CalendarYear,4,1)-WEEKDAY(DATE(CalendarYear,4,1),(WeekStart="M")+1)+36</f>
        <v>46145</v>
      </c>
      <c r="D16" s="53">
        <v>46146</v>
      </c>
      <c r="E16" s="53">
        <v>46147</v>
      </c>
      <c r="F16" s="53">
        <v>46148</v>
      </c>
      <c r="G16" s="53">
        <v>46149</v>
      </c>
      <c r="H16" s="53">
        <v>46150</v>
      </c>
      <c r="I16" s="97">
        <v>46151</v>
      </c>
    </row>
    <row r="17" spans="2:9" s="6" customFormat="1" ht="75" customHeight="1" x14ac:dyDescent="0.15">
      <c r="B17" s="76"/>
      <c r="C17" s="161"/>
      <c r="D17" s="43"/>
      <c r="E17" s="43"/>
      <c r="F17" s="43"/>
      <c r="G17" s="43"/>
      <c r="H17" s="43"/>
      <c r="I17" s="93"/>
    </row>
    <row r="18" spans="2:9" ht="125" customHeight="1" thickBot="1" x14ac:dyDescent="0.2">
      <c r="B18" s="77"/>
      <c r="C18" s="187" t="s">
        <v>7</v>
      </c>
      <c r="D18" s="188"/>
      <c r="E18" s="188"/>
      <c r="F18" s="188"/>
      <c r="G18" s="188"/>
      <c r="H18" s="188"/>
      <c r="I18" s="189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26" priority="1">
      <formula>AND(DAY(C18)&gt;=1,DAY(C18)&lt;=15)</formula>
    </cfRule>
  </conditionalFormatting>
  <conditionalFormatting sqref="C6:H6">
    <cfRule type="expression" dxfId="25" priority="3">
      <formula>DAY(C6)&gt;8</formula>
    </cfRule>
  </conditionalFormatting>
  <conditionalFormatting sqref="C14:I14 D15 F15:I15 C16:I17">
    <cfRule type="expression" dxfId="24" priority="2">
      <formula>AND(DAY(C14)&gt;=1,DAY(C14)&lt;=15)</formula>
    </cfRule>
  </conditionalFormatting>
  <hyperlinks>
    <hyperlink ref="G3" location="MARCH!A1" tooltip="Navigation link to the previous month" display="&lt;- MARCH" xr:uid="{00000000-0004-0000-0300-000001000000}"/>
    <hyperlink ref="H3" location="MAY!A1" tooltip="Navigation link to the next month" display="MAY -&gt;" xr:uid="{00000000-0004-0000-03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tabColor rgb="FF172743"/>
    <pageSetUpPr fitToPage="1"/>
  </sheetPr>
  <dimension ref="B1:I21"/>
  <sheetViews>
    <sheetView showGridLines="0" zoomScale="85" zoomScaleNormal="100" workbookViewId="0">
      <pane ySplit="5" topLeftCell="A6" activePane="bottomLeft" state="frozen"/>
      <selection pane="bottomLeft" activeCell="L8" sqref="L8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2"/>
      <c r="D1" s="82"/>
      <c r="E1" s="82"/>
      <c r="F1" s="82"/>
      <c r="G1" s="82"/>
      <c r="H1" s="82"/>
      <c r="I1" s="82"/>
    </row>
    <row r="2" spans="2:9" ht="75" customHeight="1" thickTop="1" x14ac:dyDescent="0.15">
      <c r="B2" s="77"/>
      <c r="C2" s="180" t="s">
        <v>0</v>
      </c>
      <c r="D2" s="180"/>
      <c r="E2" s="180"/>
      <c r="F2" s="180"/>
      <c r="G2" s="180"/>
      <c r="H2" s="180"/>
      <c r="I2" s="181"/>
    </row>
    <row r="3" spans="2:9" ht="20" customHeight="1" x14ac:dyDescent="0.3">
      <c r="B3" s="77"/>
      <c r="C3" s="60"/>
      <c r="D3" s="61"/>
      <c r="E3" s="61"/>
      <c r="F3" s="30"/>
      <c r="G3" s="19" t="s">
        <v>17</v>
      </c>
      <c r="H3" s="19" t="s">
        <v>18</v>
      </c>
      <c r="I3" s="81"/>
    </row>
    <row r="4" spans="2:9" ht="75" customHeight="1" x14ac:dyDescent="0.65">
      <c r="B4" s="77"/>
      <c r="C4" s="146">
        <f>CalendarYear</f>
        <v>2026</v>
      </c>
      <c r="D4" s="190" t="s">
        <v>19</v>
      </c>
      <c r="E4" s="190"/>
      <c r="F4" s="190"/>
      <c r="G4" s="190"/>
      <c r="H4" s="190"/>
      <c r="I4" s="147"/>
    </row>
    <row r="5" spans="2:9" ht="35" customHeight="1" x14ac:dyDescent="0.15">
      <c r="B5" s="77"/>
      <c r="C5" s="13" t="str">
        <f>WeekStart</f>
        <v>S</v>
      </c>
      <c r="D5" s="13" t="str">
        <f t="shared" ref="D5:I5" si="0">LEFT(TEXT(D6,"ddd"),1)</f>
        <v>M</v>
      </c>
      <c r="E5" s="13" t="str">
        <f t="shared" si="0"/>
        <v>T</v>
      </c>
      <c r="F5" s="13" t="str">
        <f t="shared" si="0"/>
        <v>W</v>
      </c>
      <c r="G5" s="13" t="str">
        <f t="shared" si="0"/>
        <v>T</v>
      </c>
      <c r="H5" s="13" t="str">
        <f t="shared" si="0"/>
        <v>F</v>
      </c>
      <c r="I5" s="14" t="str">
        <f t="shared" si="0"/>
        <v>S</v>
      </c>
    </row>
    <row r="6" spans="2:9" s="36" customFormat="1" ht="25" customHeight="1" x14ac:dyDescent="0.2">
      <c r="B6" s="80"/>
      <c r="C6" s="66">
        <f t="array" ref="C6:I6">DaysAndWeeks+DATE(CalendarYear,5,1)-WEEKDAY(DATE(CalendarYear,5,1),(WeekStart="M")+1)+1</f>
        <v>46138</v>
      </c>
      <c r="D6" s="114">
        <v>46139</v>
      </c>
      <c r="E6" s="120">
        <v>46140</v>
      </c>
      <c r="F6" s="120">
        <v>46141</v>
      </c>
      <c r="G6" s="120">
        <v>46142</v>
      </c>
      <c r="H6" s="120">
        <v>46143</v>
      </c>
      <c r="I6" s="121">
        <v>46144</v>
      </c>
    </row>
    <row r="7" spans="2:9" s="55" customFormat="1" ht="75" customHeight="1" x14ac:dyDescent="0.15">
      <c r="B7" s="85"/>
      <c r="C7" s="162"/>
      <c r="D7" s="11"/>
      <c r="E7" s="132"/>
      <c r="F7" s="132">
        <v>0.625</v>
      </c>
      <c r="G7" s="136"/>
      <c r="H7" s="54"/>
      <c r="I7" s="86"/>
    </row>
    <row r="8" spans="2:9" s="36" customFormat="1" ht="25" customHeight="1" x14ac:dyDescent="0.2">
      <c r="B8" s="80"/>
      <c r="C8" s="119">
        <f t="array" ref="C8:I8">DaysAndWeeks+DATE(CalendarYear,5,1)-WEEKDAY(DATE(CalendarYear,5,1),(WeekStart="M")+1)+8</f>
        <v>46145</v>
      </c>
      <c r="D8" s="114">
        <v>46146</v>
      </c>
      <c r="E8" s="114">
        <v>46147</v>
      </c>
      <c r="F8" s="114">
        <v>46148</v>
      </c>
      <c r="G8" s="114">
        <v>46149</v>
      </c>
      <c r="H8" s="114">
        <v>46150</v>
      </c>
      <c r="I8" s="115">
        <v>46151</v>
      </c>
    </row>
    <row r="9" spans="2:9" s="55" customFormat="1" ht="75" customHeight="1" x14ac:dyDescent="0.15">
      <c r="B9" s="85"/>
      <c r="C9" s="132"/>
      <c r="D9" s="132">
        <v>0.625</v>
      </c>
      <c r="E9" s="132"/>
      <c r="F9" s="132">
        <v>0.625</v>
      </c>
      <c r="G9" s="132"/>
      <c r="H9" s="132">
        <v>0.625</v>
      </c>
      <c r="I9" s="86"/>
    </row>
    <row r="10" spans="2:9" s="36" customFormat="1" ht="25" customHeight="1" x14ac:dyDescent="0.2">
      <c r="B10" s="80"/>
      <c r="C10" s="119">
        <f t="array" ref="C10:I10">DaysAndWeeks+DATE(CalendarYear,5,1)-WEEKDAY(DATE(CalendarYear,5,1),(WeekStart="M")+1)+15</f>
        <v>46152</v>
      </c>
      <c r="D10" s="114">
        <v>46153</v>
      </c>
      <c r="E10" s="114">
        <v>46154</v>
      </c>
      <c r="F10" s="122">
        <v>46155</v>
      </c>
      <c r="G10" s="114">
        <v>46156</v>
      </c>
      <c r="H10" s="114">
        <v>46157</v>
      </c>
      <c r="I10" s="115">
        <v>46158</v>
      </c>
    </row>
    <row r="11" spans="2:9" s="55" customFormat="1" ht="75" customHeight="1" x14ac:dyDescent="0.15">
      <c r="B11" s="85"/>
      <c r="C11" s="135"/>
      <c r="D11" s="54"/>
      <c r="E11" s="132"/>
      <c r="F11" s="176">
        <v>0.625</v>
      </c>
      <c r="G11" s="136"/>
      <c r="H11" s="54"/>
      <c r="I11" s="86"/>
    </row>
    <row r="12" spans="2:9" s="36" customFormat="1" ht="25" customHeight="1" x14ac:dyDescent="0.2">
      <c r="B12" s="80"/>
      <c r="C12" s="119">
        <f t="array" ref="C12:I12">DaysAndWeeks+DATE(CalendarYear,5,1)-WEEKDAY(DATE(CalendarYear,5,1),(WeekStart="M")+1)+22</f>
        <v>46159</v>
      </c>
      <c r="D12" s="114">
        <v>46160</v>
      </c>
      <c r="E12" s="114">
        <v>46161</v>
      </c>
      <c r="F12" s="114">
        <v>46162</v>
      </c>
      <c r="G12" s="114">
        <v>46163</v>
      </c>
      <c r="H12" s="114">
        <v>46164</v>
      </c>
      <c r="I12" s="115">
        <v>46165</v>
      </c>
    </row>
    <row r="13" spans="2:9" s="55" customFormat="1" ht="75" customHeight="1" x14ac:dyDescent="0.15">
      <c r="B13" s="85"/>
      <c r="C13" s="132"/>
      <c r="D13" s="132">
        <v>0.625</v>
      </c>
      <c r="E13" s="132"/>
      <c r="F13" s="54"/>
      <c r="G13" s="132"/>
      <c r="H13" s="132">
        <v>0.625</v>
      </c>
      <c r="I13" s="86"/>
    </row>
    <row r="14" spans="2:9" s="36" customFormat="1" ht="25" customHeight="1" x14ac:dyDescent="0.2">
      <c r="B14" s="80"/>
      <c r="C14" s="119">
        <f t="array" ref="C14:I14">DaysAndWeeks+DATE(CalendarYear,5,1)-WEEKDAY(DATE(CalendarYear,5,1),(WeekStart="M")+1)+29</f>
        <v>46166</v>
      </c>
      <c r="D14" s="114">
        <v>46167</v>
      </c>
      <c r="E14" s="114">
        <v>46168</v>
      </c>
      <c r="F14" s="114">
        <v>46169</v>
      </c>
      <c r="G14" s="37">
        <v>46170</v>
      </c>
      <c r="H14" s="37">
        <v>46171</v>
      </c>
      <c r="I14" s="72">
        <v>46172</v>
      </c>
    </row>
    <row r="15" spans="2:9" s="55" customFormat="1" ht="75" customHeight="1" x14ac:dyDescent="0.15">
      <c r="B15" s="85"/>
      <c r="C15" s="135"/>
      <c r="D15" s="139"/>
      <c r="E15" s="132"/>
      <c r="F15" s="132">
        <v>0.625</v>
      </c>
      <c r="G15" s="56"/>
      <c r="H15" s="56"/>
      <c r="I15" s="92"/>
    </row>
    <row r="16" spans="2:9" s="34" customFormat="1" ht="25" customHeight="1" x14ac:dyDescent="0.2">
      <c r="B16" s="78"/>
      <c r="C16" s="44">
        <f t="array" ref="C16:I16">DaysAndWeeks+DATE(CalendarYear,5,1)-WEEKDAY(DATE(CalendarYear,5,1),(WeekStart="M")+1)+36</f>
        <v>46173</v>
      </c>
      <c r="D16" s="37">
        <v>46174</v>
      </c>
      <c r="E16" s="37">
        <v>46175</v>
      </c>
      <c r="F16" s="37">
        <v>46176</v>
      </c>
      <c r="G16" s="37">
        <v>46177</v>
      </c>
      <c r="H16" s="37">
        <v>46178</v>
      </c>
      <c r="I16" s="72">
        <v>46179</v>
      </c>
    </row>
    <row r="17" spans="2:9" ht="75" customHeight="1" x14ac:dyDescent="0.15">
      <c r="B17" s="77"/>
      <c r="C17" s="49"/>
      <c r="D17" s="48"/>
      <c r="E17" s="48"/>
      <c r="F17" s="48"/>
      <c r="G17" s="48"/>
      <c r="H17" s="48"/>
      <c r="I17" s="99"/>
    </row>
    <row r="18" spans="2:9" ht="125" customHeight="1" thickBot="1" x14ac:dyDescent="0.2">
      <c r="B18" s="77"/>
      <c r="C18" s="182" t="s">
        <v>7</v>
      </c>
      <c r="D18" s="183"/>
      <c r="E18" s="183"/>
      <c r="F18" s="183"/>
      <c r="G18" s="183"/>
      <c r="H18" s="183"/>
      <c r="I18" s="184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23" priority="1">
      <formula>AND(DAY(C18)&gt;=1,DAY(C18)&lt;=15)</formula>
    </cfRule>
  </conditionalFormatting>
  <conditionalFormatting sqref="C6:H6">
    <cfRule type="expression" dxfId="22" priority="3">
      <formula>DAY(C6)&gt;8</formula>
    </cfRule>
  </conditionalFormatting>
  <conditionalFormatting sqref="C14:I14 C15:D15 F15:I15 C16:I17">
    <cfRule type="expression" dxfId="21" priority="2">
      <formula>AND(DAY(C14)&gt;=1,DAY(C14)&lt;=15)</formula>
    </cfRule>
  </conditionalFormatting>
  <hyperlinks>
    <hyperlink ref="G3" location="APRIL!A1" tooltip="Navigation link to the previous month" display="&lt;- APRIL" xr:uid="{00000000-0004-0000-0400-000001000000}"/>
    <hyperlink ref="H3" location="JUNE!A1" tooltip="Navigation link to the next month" display="JUNE -&gt;" xr:uid="{00000000-0004-0000-04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rgb="FF8FC6E2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K6" sqref="K6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2"/>
      <c r="D1" s="82"/>
      <c r="E1" s="82"/>
      <c r="F1" s="82"/>
      <c r="G1" s="82"/>
      <c r="H1" s="82"/>
      <c r="I1" s="82"/>
    </row>
    <row r="2" spans="2:9" ht="75" customHeight="1" thickTop="1" x14ac:dyDescent="0.15">
      <c r="B2" s="77"/>
      <c r="C2" s="180" t="s">
        <v>0</v>
      </c>
      <c r="D2" s="180"/>
      <c r="E2" s="180"/>
      <c r="F2" s="180"/>
      <c r="G2" s="180"/>
      <c r="H2" s="180"/>
      <c r="I2" s="181"/>
    </row>
    <row r="3" spans="2:9" ht="20" customHeight="1" x14ac:dyDescent="0.3">
      <c r="B3" s="77"/>
      <c r="C3" s="60"/>
      <c r="D3" s="61"/>
      <c r="E3" s="61"/>
      <c r="F3" s="62"/>
      <c r="G3" s="19" t="s">
        <v>20</v>
      </c>
      <c r="H3" s="19" t="s">
        <v>21</v>
      </c>
      <c r="I3" s="81"/>
    </row>
    <row r="4" spans="2:9" ht="75" customHeight="1" x14ac:dyDescent="0.65">
      <c r="B4" s="77"/>
      <c r="C4" s="146">
        <f>CalendarYear</f>
        <v>2026</v>
      </c>
      <c r="D4" s="190" t="s">
        <v>22</v>
      </c>
      <c r="E4" s="190"/>
      <c r="F4" s="190"/>
      <c r="G4" s="190"/>
      <c r="H4" s="190"/>
      <c r="I4" s="147"/>
    </row>
    <row r="5" spans="2:9" ht="35" customHeight="1" x14ac:dyDescent="0.15">
      <c r="B5" s="77"/>
      <c r="C5" s="13" t="str">
        <f>WeekStart</f>
        <v>S</v>
      </c>
      <c r="D5" s="13" t="str">
        <f t="shared" ref="D5:I5" si="0">LEFT(TEXT(D6,"ddd"),1)</f>
        <v>M</v>
      </c>
      <c r="E5" s="13" t="str">
        <f t="shared" si="0"/>
        <v>T</v>
      </c>
      <c r="F5" s="13" t="str">
        <f t="shared" si="0"/>
        <v>W</v>
      </c>
      <c r="G5" s="13" t="str">
        <f t="shared" si="0"/>
        <v>T</v>
      </c>
      <c r="H5" s="13" t="str">
        <f t="shared" si="0"/>
        <v>F</v>
      </c>
      <c r="I5" s="14" t="str">
        <f t="shared" si="0"/>
        <v>S</v>
      </c>
    </row>
    <row r="6" spans="2:9" s="34" customFormat="1" ht="25" customHeight="1" x14ac:dyDescent="0.2">
      <c r="B6" s="78"/>
      <c r="C6" s="44">
        <f t="array" ref="C6:I6">DaysAndWeeks+DATE(CalendarYear,6,1)-WEEKDAY(DATE(CalendarYear,6,1),(WeekStart="M")+1)+1</f>
        <v>46173</v>
      </c>
      <c r="D6" s="37">
        <v>46174</v>
      </c>
      <c r="E6" s="37">
        <v>46175</v>
      </c>
      <c r="F6" s="37">
        <v>46176</v>
      </c>
      <c r="G6" s="35">
        <v>46177</v>
      </c>
      <c r="H6" s="35">
        <v>46178</v>
      </c>
      <c r="I6" s="70">
        <v>46179</v>
      </c>
    </row>
    <row r="7" spans="2:9" s="68" customFormat="1" ht="75" customHeight="1" x14ac:dyDescent="0.15">
      <c r="B7" s="79"/>
      <c r="C7" s="69"/>
      <c r="D7" s="67"/>
      <c r="E7" s="138"/>
      <c r="F7" s="163"/>
      <c r="G7" s="137"/>
      <c r="H7" s="63"/>
      <c r="I7" s="71"/>
    </row>
    <row r="8" spans="2:9" s="36" customFormat="1" ht="25" customHeight="1" x14ac:dyDescent="0.2">
      <c r="B8" s="80"/>
      <c r="C8" s="38">
        <f t="array" ref="C8:I8">DaysAndWeeks+DATE(CalendarYear,6,1)-WEEKDAY(DATE(CalendarYear,6,1),(WeekStart="M")+1)+8</f>
        <v>46180</v>
      </c>
      <c r="D8" s="35">
        <v>46181</v>
      </c>
      <c r="E8" s="35">
        <v>46182</v>
      </c>
      <c r="F8" s="35">
        <v>46183</v>
      </c>
      <c r="G8" s="35">
        <v>46184</v>
      </c>
      <c r="H8" s="35">
        <v>46185</v>
      </c>
      <c r="I8" s="70">
        <v>46186</v>
      </c>
    </row>
    <row r="9" spans="2:9" s="68" customFormat="1" ht="75" customHeight="1" x14ac:dyDescent="0.15">
      <c r="B9" s="79"/>
      <c r="C9" s="132"/>
      <c r="D9" s="128">
        <v>0.625</v>
      </c>
      <c r="E9" s="132"/>
      <c r="F9" s="128">
        <v>0.625</v>
      </c>
      <c r="G9" s="132"/>
      <c r="H9" s="128">
        <v>0.625</v>
      </c>
      <c r="I9" s="71"/>
    </row>
    <row r="10" spans="2:9" s="36" customFormat="1" ht="25" customHeight="1" x14ac:dyDescent="0.2">
      <c r="B10" s="80"/>
      <c r="C10" s="38">
        <f t="array" ref="C10:I10">DaysAndWeeks+DATE(CalendarYear,6,1)-WEEKDAY(DATE(CalendarYear,6,1),(WeekStart="M")+1)+15</f>
        <v>46187</v>
      </c>
      <c r="D10" s="35">
        <v>46188</v>
      </c>
      <c r="E10" s="35">
        <v>46189</v>
      </c>
      <c r="F10" s="35">
        <v>46190</v>
      </c>
      <c r="G10" s="35">
        <v>46191</v>
      </c>
      <c r="H10" s="35">
        <v>46192</v>
      </c>
      <c r="I10" s="70">
        <v>46193</v>
      </c>
    </row>
    <row r="11" spans="2:9" s="68" customFormat="1" ht="75" customHeight="1" x14ac:dyDescent="0.15">
      <c r="B11" s="79"/>
      <c r="C11" s="141"/>
      <c r="D11" s="140"/>
      <c r="E11" s="132"/>
      <c r="F11" s="128">
        <v>0.625</v>
      </c>
      <c r="G11" s="137"/>
      <c r="H11" s="63"/>
      <c r="I11" s="71"/>
    </row>
    <row r="12" spans="2:9" s="36" customFormat="1" ht="25" customHeight="1" x14ac:dyDescent="0.2">
      <c r="B12" s="80"/>
      <c r="C12" s="38">
        <f t="array" ref="C12:I12">DaysAndWeeks+DATE(CalendarYear,6,1)-WEEKDAY(DATE(CalendarYear,6,1),(WeekStart="M")+1)+22</f>
        <v>46194</v>
      </c>
      <c r="D12" s="35">
        <v>46195</v>
      </c>
      <c r="E12" s="35">
        <v>46196</v>
      </c>
      <c r="F12" s="35">
        <v>46197</v>
      </c>
      <c r="G12" s="35">
        <v>46198</v>
      </c>
      <c r="H12" s="35">
        <v>46199</v>
      </c>
      <c r="I12" s="70">
        <v>46200</v>
      </c>
    </row>
    <row r="13" spans="2:9" s="68" customFormat="1" ht="75" customHeight="1" x14ac:dyDescent="0.15">
      <c r="B13" s="79"/>
      <c r="C13" s="132"/>
      <c r="D13" s="128">
        <v>0.625</v>
      </c>
      <c r="E13" s="132"/>
      <c r="F13" s="128">
        <v>0.625</v>
      </c>
      <c r="G13" s="132"/>
      <c r="H13" s="128">
        <v>0.625</v>
      </c>
      <c r="I13" s="71"/>
    </row>
    <row r="14" spans="2:9" s="36" customFormat="1" ht="25" customHeight="1" x14ac:dyDescent="0.2">
      <c r="B14" s="80"/>
      <c r="C14" s="38">
        <f t="array" ref="C14:I14">DaysAndWeeks+DATE(CalendarYear,6,1)-WEEKDAY(DATE(CalendarYear,6,1),(WeekStart="M")+1)+29</f>
        <v>46201</v>
      </c>
      <c r="D14" s="35">
        <v>46202</v>
      </c>
      <c r="E14" s="35">
        <v>46203</v>
      </c>
      <c r="F14" s="35">
        <v>46204</v>
      </c>
      <c r="G14" s="35">
        <v>46205</v>
      </c>
      <c r="H14" s="148">
        <v>46206</v>
      </c>
      <c r="I14" s="72">
        <v>46207</v>
      </c>
    </row>
    <row r="15" spans="2:9" s="68" customFormat="1" ht="75" customHeight="1" x14ac:dyDescent="0.15">
      <c r="B15" s="79"/>
      <c r="C15" s="141"/>
      <c r="D15" s="140"/>
      <c r="E15" s="132"/>
      <c r="F15" s="128">
        <v>0.625</v>
      </c>
      <c r="G15" s="137"/>
      <c r="H15" s="164"/>
      <c r="I15" s="73"/>
    </row>
    <row r="16" spans="2:9" s="34" customFormat="1" ht="25" customHeight="1" x14ac:dyDescent="0.2">
      <c r="B16" s="78"/>
      <c r="C16" s="44">
        <f t="array" ref="C16:I16">DaysAndWeeks+DATE(CalendarYear,6,1)-WEEKDAY(DATE(CalendarYear,6,1),(WeekStart="M")+1)+36</f>
        <v>46208</v>
      </c>
      <c r="D16" s="37">
        <v>46209</v>
      </c>
      <c r="E16" s="37">
        <v>46210</v>
      </c>
      <c r="F16" s="37">
        <v>46211</v>
      </c>
      <c r="G16" s="37">
        <v>46212</v>
      </c>
      <c r="H16" s="37">
        <v>46213</v>
      </c>
      <c r="I16" s="72">
        <v>46214</v>
      </c>
    </row>
    <row r="17" spans="2:9" s="34" customFormat="1" ht="75" customHeight="1" x14ac:dyDescent="0.2">
      <c r="B17" s="78"/>
      <c r="C17" s="74"/>
      <c r="D17" s="65"/>
      <c r="E17" s="65"/>
      <c r="F17" s="65"/>
      <c r="G17" s="65"/>
      <c r="H17" s="65"/>
      <c r="I17" s="75"/>
    </row>
    <row r="18" spans="2:9" ht="125" customHeight="1" thickBot="1" x14ac:dyDescent="0.2">
      <c r="B18" s="77"/>
      <c r="C18" s="187" t="s">
        <v>7</v>
      </c>
      <c r="D18" s="188"/>
      <c r="E18" s="188"/>
      <c r="F18" s="188"/>
      <c r="G18" s="188"/>
      <c r="H18" s="188"/>
      <c r="I18" s="189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20" priority="1">
      <formula>AND(DAY(C18)&gt;=1,DAY(C18)&lt;=15)</formula>
    </cfRule>
  </conditionalFormatting>
  <conditionalFormatting sqref="C6:H6">
    <cfRule type="expression" dxfId="19" priority="3">
      <formula>DAY(C6)&gt;8</formula>
    </cfRule>
  </conditionalFormatting>
  <conditionalFormatting sqref="C14:I14 C15:D15 F15:I15 C16:I17">
    <cfRule type="expression" dxfId="18" priority="2">
      <formula>AND(DAY(C14)&gt;=1,DAY(C14)&lt;=15)</formula>
    </cfRule>
  </conditionalFormatting>
  <hyperlinks>
    <hyperlink ref="H3" location="JULY!A1" tooltip="Navigation link to the next month" display="JULY -&gt;" xr:uid="{00000000-0004-0000-0500-000000000000}"/>
    <hyperlink ref="G3" location="MAY!A1" tooltip="Navigation link to the previous month" display="&lt;- MAY" xr:uid="{00000000-0004-0000-05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rgb="FFCFAA49"/>
    <pageSetUpPr fitToPage="1"/>
  </sheetPr>
  <dimension ref="B1:I21"/>
  <sheetViews>
    <sheetView showGridLines="0" zoomScale="75" zoomScaleNormal="100" workbookViewId="0">
      <pane ySplit="5" topLeftCell="A6" activePane="bottomLeft" state="frozen"/>
      <selection pane="bottomLeft" activeCell="M10" sqref="M10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2"/>
      <c r="D1" s="82"/>
      <c r="E1" s="82"/>
      <c r="F1" s="82"/>
      <c r="G1" s="82"/>
      <c r="H1" s="82"/>
      <c r="I1" s="82"/>
    </row>
    <row r="2" spans="2:9" ht="75" customHeight="1" thickTop="1" x14ac:dyDescent="0.15">
      <c r="B2" s="77"/>
      <c r="C2" s="180" t="s">
        <v>0</v>
      </c>
      <c r="D2" s="180"/>
      <c r="E2" s="180"/>
      <c r="F2" s="180"/>
      <c r="G2" s="180"/>
      <c r="H2" s="180"/>
      <c r="I2" s="181"/>
    </row>
    <row r="3" spans="2:9" ht="20" customHeight="1" x14ac:dyDescent="0.3">
      <c r="B3" s="77"/>
      <c r="C3" s="60"/>
      <c r="D3" s="61"/>
      <c r="E3" s="61"/>
      <c r="F3" s="62"/>
      <c r="G3" s="19" t="s">
        <v>23</v>
      </c>
      <c r="H3" s="19" t="s">
        <v>24</v>
      </c>
      <c r="I3" s="81"/>
    </row>
    <row r="4" spans="2:9" ht="75" customHeight="1" x14ac:dyDescent="0.65">
      <c r="B4" s="77"/>
      <c r="C4" s="146">
        <f>CalendarYear</f>
        <v>2026</v>
      </c>
      <c r="D4" s="186" t="s">
        <v>25</v>
      </c>
      <c r="E4" s="186"/>
      <c r="F4" s="186"/>
      <c r="G4" s="186"/>
      <c r="H4" s="186"/>
      <c r="I4" s="147"/>
    </row>
    <row r="5" spans="2:9" ht="35" customHeight="1" x14ac:dyDescent="0.15">
      <c r="B5" s="77"/>
      <c r="C5" s="13" t="str">
        <f>WeekStart</f>
        <v>S</v>
      </c>
      <c r="D5" s="13" t="str">
        <f t="shared" ref="D5:I5" si="0">LEFT(TEXT(D6,"ddd"),1)</f>
        <v>M</v>
      </c>
      <c r="E5" s="13" t="str">
        <f t="shared" si="0"/>
        <v>T</v>
      </c>
      <c r="F5" s="13" t="str">
        <f t="shared" si="0"/>
        <v>W</v>
      </c>
      <c r="G5" s="13" t="str">
        <f t="shared" si="0"/>
        <v>T</v>
      </c>
      <c r="H5" s="13" t="str">
        <f t="shared" si="0"/>
        <v>F</v>
      </c>
      <c r="I5" s="14" t="str">
        <f t="shared" si="0"/>
        <v>S</v>
      </c>
    </row>
    <row r="6" spans="2:9" s="36" customFormat="1" ht="25" customHeight="1" x14ac:dyDescent="0.2">
      <c r="B6" s="80"/>
      <c r="C6" s="44">
        <f t="array" ref="C6:I6">DaysAndWeeks+DATE(CalendarYear,7,1)-WEEKDAY(DATE(CalendarYear,7,1),(WeekStart="M")+1)+1</f>
        <v>46201</v>
      </c>
      <c r="D6" s="37">
        <v>46202</v>
      </c>
      <c r="E6" s="37">
        <v>46203</v>
      </c>
      <c r="F6" s="66">
        <v>46204</v>
      </c>
      <c r="G6" s="37">
        <v>46205</v>
      </c>
      <c r="H6" s="37">
        <v>46206</v>
      </c>
      <c r="I6" s="70">
        <v>46207</v>
      </c>
    </row>
    <row r="7" spans="2:9" s="55" customFormat="1" ht="75" customHeight="1" x14ac:dyDescent="0.15">
      <c r="B7" s="85"/>
      <c r="C7" s="58"/>
      <c r="D7" s="56"/>
      <c r="E7" s="56"/>
      <c r="F7" s="100"/>
      <c r="G7" s="142"/>
      <c r="H7" s="56"/>
      <c r="I7" s="86"/>
    </row>
    <row r="8" spans="2:9" s="36" customFormat="1" ht="25" customHeight="1" x14ac:dyDescent="0.2">
      <c r="B8" s="80"/>
      <c r="C8" s="38">
        <f t="array" ref="C8:I8">DaysAndWeeks+DATE(CalendarYear,7,1)-WEEKDAY(DATE(CalendarYear,7,1),(WeekStart="M")+1)+8</f>
        <v>46208</v>
      </c>
      <c r="D8" s="35">
        <v>46209</v>
      </c>
      <c r="E8" s="35">
        <v>46210</v>
      </c>
      <c r="F8" s="35">
        <v>46211</v>
      </c>
      <c r="G8" s="35">
        <v>46212</v>
      </c>
      <c r="H8" s="35">
        <v>46213</v>
      </c>
      <c r="I8" s="70">
        <v>46214</v>
      </c>
    </row>
    <row r="9" spans="2:9" s="55" customFormat="1" ht="75" customHeight="1" x14ac:dyDescent="0.15">
      <c r="B9" s="85"/>
      <c r="C9" s="132"/>
      <c r="D9" s="132">
        <v>0.625</v>
      </c>
      <c r="E9" s="132"/>
      <c r="F9" s="132">
        <v>0.625</v>
      </c>
      <c r="G9" s="132"/>
      <c r="H9" s="132">
        <v>0.625</v>
      </c>
      <c r="I9" s="86"/>
    </row>
    <row r="10" spans="2:9" s="36" customFormat="1" ht="25" customHeight="1" x14ac:dyDescent="0.2">
      <c r="B10" s="80"/>
      <c r="C10" s="38">
        <f t="array" ref="C10:I10">DaysAndWeeks+DATE(CalendarYear,7,1)-WEEKDAY(DATE(CalendarYear,7,1),(WeekStart="M")+1)+15</f>
        <v>46215</v>
      </c>
      <c r="D10" s="35">
        <v>46216</v>
      </c>
      <c r="E10" s="35">
        <v>46217</v>
      </c>
      <c r="F10" s="35">
        <v>46218</v>
      </c>
      <c r="G10" s="35">
        <v>46219</v>
      </c>
      <c r="H10" s="35">
        <v>46220</v>
      </c>
      <c r="I10" s="70">
        <v>46221</v>
      </c>
    </row>
    <row r="11" spans="2:9" s="55" customFormat="1" ht="75" customHeight="1" x14ac:dyDescent="0.15">
      <c r="B11" s="85"/>
      <c r="C11" s="135"/>
      <c r="D11" s="139"/>
      <c r="E11" s="132"/>
      <c r="F11" s="132">
        <v>0.625</v>
      </c>
      <c r="G11" s="136"/>
      <c r="H11" s="54"/>
      <c r="I11" s="86"/>
    </row>
    <row r="12" spans="2:9" s="36" customFormat="1" ht="25" customHeight="1" x14ac:dyDescent="0.2">
      <c r="B12" s="80"/>
      <c r="C12" s="38">
        <f t="array" ref="C12:I12">DaysAndWeeks+DATE(CalendarYear,7,1)-WEEKDAY(DATE(CalendarYear,7,1),(WeekStart="M")+1)+22</f>
        <v>46222</v>
      </c>
      <c r="D12" s="35">
        <v>46223</v>
      </c>
      <c r="E12" s="35">
        <v>46224</v>
      </c>
      <c r="F12" s="35">
        <v>46225</v>
      </c>
      <c r="G12" s="35">
        <v>46226</v>
      </c>
      <c r="H12" s="35">
        <v>46227</v>
      </c>
      <c r="I12" s="70">
        <v>46228</v>
      </c>
    </row>
    <row r="13" spans="2:9" s="55" customFormat="1" ht="75" customHeight="1" x14ac:dyDescent="0.15">
      <c r="B13" s="85"/>
      <c r="C13" s="132"/>
      <c r="D13" s="132">
        <v>0.625</v>
      </c>
      <c r="E13" s="132"/>
      <c r="F13" s="132">
        <v>0.625</v>
      </c>
      <c r="G13" s="132"/>
      <c r="H13" s="132">
        <v>0.625</v>
      </c>
      <c r="I13" s="86"/>
    </row>
    <row r="14" spans="2:9" s="34" customFormat="1" ht="25" customHeight="1" x14ac:dyDescent="0.2">
      <c r="B14" s="78"/>
      <c r="C14" s="38">
        <f t="array" ref="C14:I14">DaysAndWeeks+DATE(CalendarYear,7,1)-WEEKDAY(DATE(CalendarYear,7,1),(WeekStart="M")+1)+29</f>
        <v>46229</v>
      </c>
      <c r="D14" s="35">
        <v>46230</v>
      </c>
      <c r="E14" s="35">
        <v>46231</v>
      </c>
      <c r="F14" s="35">
        <v>46232</v>
      </c>
      <c r="G14" s="35">
        <v>46233</v>
      </c>
      <c r="H14" s="35">
        <v>46234</v>
      </c>
      <c r="I14" s="70">
        <v>46235</v>
      </c>
    </row>
    <row r="15" spans="2:9" s="55" customFormat="1" ht="75" customHeight="1" x14ac:dyDescent="0.15">
      <c r="B15" s="85"/>
      <c r="C15" s="135"/>
      <c r="D15" s="139"/>
      <c r="E15" s="132"/>
      <c r="F15" s="132">
        <v>0.625</v>
      </c>
      <c r="G15" s="136"/>
      <c r="H15" s="54"/>
      <c r="I15" s="101"/>
    </row>
    <row r="16" spans="2:9" s="36" customFormat="1" ht="25" customHeight="1" x14ac:dyDescent="0.2">
      <c r="B16" s="80"/>
      <c r="C16" s="38">
        <f t="array" ref="C16:I16">DaysAndWeeks+DATE(CalendarYear,7,1)-WEEKDAY(DATE(CalendarYear,7,1),(WeekStart="M")+1)+36</f>
        <v>46236</v>
      </c>
      <c r="D16" s="114">
        <v>46237</v>
      </c>
      <c r="E16" s="37">
        <v>46238</v>
      </c>
      <c r="F16" s="37">
        <v>46239</v>
      </c>
      <c r="G16" s="37">
        <v>46240</v>
      </c>
      <c r="H16" s="37">
        <v>46241</v>
      </c>
      <c r="I16" s="72">
        <v>46242</v>
      </c>
    </row>
    <row r="17" spans="2:9" s="55" customFormat="1" ht="75" customHeight="1" x14ac:dyDescent="0.15">
      <c r="B17" s="85"/>
      <c r="C17" s="132"/>
      <c r="D17" s="132">
        <v>0.625</v>
      </c>
      <c r="E17" s="56"/>
      <c r="F17" s="56"/>
      <c r="G17" s="56"/>
      <c r="H17" s="56"/>
      <c r="I17" s="92"/>
    </row>
    <row r="18" spans="2:9" ht="125" customHeight="1" thickBot="1" x14ac:dyDescent="0.2">
      <c r="B18" s="77"/>
      <c r="C18" s="182" t="s">
        <v>7</v>
      </c>
      <c r="D18" s="183"/>
      <c r="E18" s="183"/>
      <c r="F18" s="183"/>
      <c r="G18" s="183"/>
      <c r="H18" s="183"/>
      <c r="I18" s="184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17" priority="1">
      <formula>AND(DAY(C18)&gt;=1,DAY(C18)&lt;=15)</formula>
    </cfRule>
  </conditionalFormatting>
  <conditionalFormatting sqref="C6:H6">
    <cfRule type="expression" dxfId="16" priority="3">
      <formula>DAY(C6)&gt;8</formula>
    </cfRule>
  </conditionalFormatting>
  <conditionalFormatting sqref="C14:I14 C15:D15 F15:I15 C16:I16 D17:I17">
    <cfRule type="expression" dxfId="15" priority="2">
      <formula>AND(DAY(C14)&gt;=1,DAY(C14)&lt;=15)</formula>
    </cfRule>
  </conditionalFormatting>
  <hyperlinks>
    <hyperlink ref="H3" location="AUGUST!A1" tooltip="Navigation link to the next month" display="JULY -&gt;" xr:uid="{00000000-0004-0000-0600-000000000000}"/>
    <hyperlink ref="G3" location="JUNE!A1" tooltip="Navigation link to the previous month" display="&lt;- MAY" xr:uid="{00000000-0004-0000-06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6E8390"/>
    <pageSetUpPr fitToPage="1"/>
  </sheetPr>
  <dimension ref="B1:I21"/>
  <sheetViews>
    <sheetView showGridLines="0" zoomScale="88" zoomScaleNormal="100" workbookViewId="0">
      <pane ySplit="5" topLeftCell="A6" activePane="bottomLeft" state="frozen"/>
      <selection pane="bottomLeft" activeCell="K8" sqref="K8"/>
    </sheetView>
  </sheetViews>
  <sheetFormatPr baseColWidth="10" defaultColWidth="8.625" defaultRowHeight="17" x14ac:dyDescent="0.15"/>
  <cols>
    <col min="1" max="2" width="2.625" style="34" customWidth="1"/>
    <col min="3" max="9" width="24.375" style="34" customWidth="1"/>
    <col min="10" max="16384" width="8.625" style="34"/>
  </cols>
  <sheetData>
    <row r="1" spans="2:9" ht="15" customHeight="1" thickBot="1" x14ac:dyDescent="0.2"/>
    <row r="2" spans="2:9" ht="75" customHeight="1" thickTop="1" x14ac:dyDescent="0.15">
      <c r="B2" s="78"/>
      <c r="C2" s="180" t="s">
        <v>0</v>
      </c>
      <c r="D2" s="180"/>
      <c r="E2" s="180"/>
      <c r="F2" s="180"/>
      <c r="G2" s="180"/>
      <c r="H2" s="180"/>
      <c r="I2" s="181"/>
    </row>
    <row r="3" spans="2:9" ht="20" customHeight="1" x14ac:dyDescent="0.2">
      <c r="B3" s="78"/>
      <c r="C3" s="102"/>
      <c r="D3" s="103"/>
      <c r="E3" s="103"/>
      <c r="F3" s="104"/>
      <c r="G3" s="50" t="s">
        <v>26</v>
      </c>
      <c r="H3" s="50" t="s">
        <v>27</v>
      </c>
      <c r="I3" s="110"/>
    </row>
    <row r="4" spans="2:9" ht="75" customHeight="1" x14ac:dyDescent="0.65">
      <c r="B4" s="78"/>
      <c r="C4" s="146">
        <f>CalendarYear</f>
        <v>2026</v>
      </c>
      <c r="D4" s="186" t="s">
        <v>28</v>
      </c>
      <c r="E4" s="186"/>
      <c r="F4" s="186"/>
      <c r="G4" s="186"/>
      <c r="H4" s="186"/>
      <c r="I4" s="147"/>
    </row>
    <row r="5" spans="2:9" ht="35" customHeight="1" x14ac:dyDescent="0.15">
      <c r="B5" s="78"/>
      <c r="C5" s="13" t="str">
        <f>WeekStart</f>
        <v>S</v>
      </c>
      <c r="D5" s="13" t="str">
        <f t="shared" ref="D5:I5" si="0">LEFT(TEXT(D6,"ddd"),1)</f>
        <v>M</v>
      </c>
      <c r="E5" s="13" t="str">
        <f t="shared" si="0"/>
        <v>T</v>
      </c>
      <c r="F5" s="13" t="str">
        <f t="shared" si="0"/>
        <v>W</v>
      </c>
      <c r="G5" s="13" t="str">
        <f t="shared" si="0"/>
        <v>T</v>
      </c>
      <c r="H5" s="13" t="str">
        <f t="shared" si="0"/>
        <v>F</v>
      </c>
      <c r="I5" s="14" t="str">
        <f t="shared" si="0"/>
        <v>S</v>
      </c>
    </row>
    <row r="6" spans="2:9" s="105" customFormat="1" ht="25" customHeight="1" x14ac:dyDescent="0.2">
      <c r="B6" s="108"/>
      <c r="C6" s="107">
        <f t="array" ref="C6:I6">DaysAndWeeks+DATE(CalendarYear,8,1)-WEEKDAY(DATE(CalendarYear,8,1),(WeekStart="M")+1)+1</f>
        <v>46229</v>
      </c>
      <c r="D6" s="107">
        <v>46230</v>
      </c>
      <c r="E6" s="64">
        <v>46231</v>
      </c>
      <c r="F6" s="64">
        <v>46232</v>
      </c>
      <c r="G6" s="64">
        <v>46233</v>
      </c>
      <c r="H6" s="64">
        <v>46234</v>
      </c>
      <c r="I6" s="109">
        <v>46235</v>
      </c>
    </row>
    <row r="7" spans="2:9" s="68" customFormat="1" ht="75" customHeight="1" x14ac:dyDescent="0.15">
      <c r="B7" s="79"/>
      <c r="C7" s="143">
        <v>0.625</v>
      </c>
      <c r="D7" s="143"/>
      <c r="E7" s="132"/>
      <c r="F7" s="128">
        <v>0.625</v>
      </c>
      <c r="G7" s="132"/>
      <c r="H7" s="128">
        <v>0.625</v>
      </c>
      <c r="I7" s="71"/>
    </row>
    <row r="8" spans="2:9" ht="25" customHeight="1" x14ac:dyDescent="0.2">
      <c r="B8" s="78"/>
      <c r="C8" s="38">
        <f t="array" ref="C8:I8">DaysAndWeeks+DATE(CalendarYear,8,1)-WEEKDAY(DATE(CalendarYear,8,1),(WeekStart="M")+1)+8</f>
        <v>46236</v>
      </c>
      <c r="D8" s="114">
        <v>46237</v>
      </c>
      <c r="E8" s="35">
        <v>46238</v>
      </c>
      <c r="F8" s="35">
        <v>46239</v>
      </c>
      <c r="G8" s="35">
        <v>46240</v>
      </c>
      <c r="H8" s="35">
        <v>46241</v>
      </c>
      <c r="I8" s="70">
        <v>46242</v>
      </c>
    </row>
    <row r="9" spans="2:9" s="68" customFormat="1" ht="75" customHeight="1" x14ac:dyDescent="0.15">
      <c r="B9" s="79"/>
      <c r="C9" s="141"/>
      <c r="D9" s="140"/>
      <c r="E9" s="132"/>
      <c r="F9" s="128">
        <v>0.625</v>
      </c>
      <c r="G9" s="137"/>
      <c r="H9" s="63"/>
      <c r="I9" s="71"/>
    </row>
    <row r="10" spans="2:9" ht="25" customHeight="1" x14ac:dyDescent="0.2">
      <c r="B10" s="78"/>
      <c r="C10" s="38">
        <f t="array" ref="C10:I10">DaysAndWeeks+DATE(CalendarYear,8,1)-WEEKDAY(DATE(CalendarYear,8,1),(WeekStart="M")+1)+15</f>
        <v>46243</v>
      </c>
      <c r="D10" s="114">
        <v>46244</v>
      </c>
      <c r="E10" s="35">
        <v>46245</v>
      </c>
      <c r="F10" s="35">
        <v>46246</v>
      </c>
      <c r="G10" s="35">
        <v>46247</v>
      </c>
      <c r="H10" s="35">
        <v>46248</v>
      </c>
      <c r="I10" s="70">
        <v>46249</v>
      </c>
    </row>
    <row r="11" spans="2:9" s="68" customFormat="1" ht="75" customHeight="1" x14ac:dyDescent="0.15">
      <c r="B11" s="79"/>
      <c r="C11" s="132"/>
      <c r="D11" s="128">
        <v>0.625</v>
      </c>
      <c r="E11" s="132"/>
      <c r="F11" s="128">
        <v>0.625</v>
      </c>
      <c r="G11" s="132"/>
      <c r="H11" s="128">
        <v>0.625</v>
      </c>
      <c r="I11" s="71"/>
    </row>
    <row r="12" spans="2:9" ht="25" customHeight="1" x14ac:dyDescent="0.2">
      <c r="B12" s="78"/>
      <c r="C12" s="38">
        <f t="array" ref="C12:I12">DaysAndWeeks+DATE(CalendarYear,8,1)-WEEKDAY(DATE(CalendarYear,8,1),(WeekStart="M")+1)+22</f>
        <v>46250</v>
      </c>
      <c r="D12" s="114">
        <v>46251</v>
      </c>
      <c r="E12" s="35">
        <v>46252</v>
      </c>
      <c r="F12" s="35">
        <v>46253</v>
      </c>
      <c r="G12" s="35">
        <v>46254</v>
      </c>
      <c r="H12" s="35">
        <v>46255</v>
      </c>
      <c r="I12" s="70">
        <v>46256</v>
      </c>
    </row>
    <row r="13" spans="2:9" s="68" customFormat="1" ht="75" customHeight="1" x14ac:dyDescent="0.15">
      <c r="B13" s="79"/>
      <c r="C13" s="141"/>
      <c r="D13" s="140"/>
      <c r="E13" s="132"/>
      <c r="F13" s="128">
        <v>0.625</v>
      </c>
      <c r="G13" s="137"/>
      <c r="H13" s="63"/>
      <c r="I13" s="71"/>
    </row>
    <row r="14" spans="2:9" ht="25" customHeight="1" x14ac:dyDescent="0.2">
      <c r="B14" s="78"/>
      <c r="C14" s="38">
        <f t="array" ref="C14:I14">DaysAndWeeks+DATE(CalendarYear,8,1)-WEEKDAY(DATE(CalendarYear,8,1),(WeekStart="M")+1)+29</f>
        <v>46257</v>
      </c>
      <c r="D14" s="35">
        <v>46258</v>
      </c>
      <c r="E14" s="35">
        <v>46259</v>
      </c>
      <c r="F14" s="35">
        <v>46260</v>
      </c>
      <c r="G14" s="114">
        <v>46261</v>
      </c>
      <c r="H14" s="37">
        <v>46262</v>
      </c>
      <c r="I14" s="72">
        <v>46263</v>
      </c>
    </row>
    <row r="15" spans="2:9" s="68" customFormat="1" ht="75" customHeight="1" x14ac:dyDescent="0.15">
      <c r="B15" s="79"/>
      <c r="C15" s="132"/>
      <c r="D15" s="128">
        <v>0.625</v>
      </c>
      <c r="E15" s="132"/>
      <c r="F15" s="128">
        <v>0.625</v>
      </c>
      <c r="G15" s="132"/>
      <c r="H15" s="67"/>
      <c r="I15" s="73"/>
    </row>
    <row r="16" spans="2:9" ht="25" customHeight="1" x14ac:dyDescent="0.2">
      <c r="B16" s="78"/>
      <c r="C16" s="44">
        <f t="array" ref="C16:I16">DaysAndWeeks+DATE(CalendarYear,8,1)-WEEKDAY(DATE(CalendarYear,8,1),(WeekStart="M")+1)+36</f>
        <v>46264</v>
      </c>
      <c r="D16" s="37">
        <v>46265</v>
      </c>
      <c r="E16" s="37">
        <v>46266</v>
      </c>
      <c r="F16" s="37">
        <v>46267</v>
      </c>
      <c r="G16" s="37">
        <v>46268</v>
      </c>
      <c r="H16" s="37">
        <v>46269</v>
      </c>
      <c r="I16" s="72">
        <v>46270</v>
      </c>
    </row>
    <row r="17" spans="2:9" s="68" customFormat="1" ht="75" customHeight="1" x14ac:dyDescent="0.15">
      <c r="B17" s="79"/>
      <c r="C17" s="69"/>
      <c r="D17" s="67"/>
      <c r="E17" s="67"/>
      <c r="F17" s="67"/>
      <c r="G17" s="67"/>
      <c r="H17" s="67"/>
      <c r="I17" s="73"/>
    </row>
    <row r="18" spans="2:9" s="1" customFormat="1" ht="125" customHeight="1" thickBot="1" x14ac:dyDescent="0.2">
      <c r="B18" s="77"/>
      <c r="C18" s="182" t="s">
        <v>7</v>
      </c>
      <c r="D18" s="183"/>
      <c r="E18" s="183"/>
      <c r="F18" s="183"/>
      <c r="G18" s="183"/>
      <c r="H18" s="183"/>
      <c r="I18" s="184"/>
    </row>
    <row r="19" spans="2:9" s="1" customFormat="1" ht="15" thickTop="1" x14ac:dyDescent="0.15">
      <c r="C19" s="6"/>
      <c r="D19" s="6"/>
      <c r="E19" s="6"/>
      <c r="F19" s="6"/>
      <c r="G19" s="6"/>
      <c r="H19" s="6"/>
      <c r="I19" s="6"/>
    </row>
    <row r="20" spans="2:9" s="1" customFormat="1" ht="14" x14ac:dyDescent="0.15">
      <c r="C20" s="6"/>
      <c r="D20" s="6"/>
      <c r="E20" s="6"/>
      <c r="F20" s="6"/>
      <c r="G20" s="6"/>
      <c r="H20" s="6"/>
      <c r="I20" s="6"/>
    </row>
    <row r="21" spans="2:9" s="1" customFormat="1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14" priority="1">
      <formula>AND(DAY(C18)&gt;=1,DAY(C18)&lt;=15)</formula>
    </cfRule>
  </conditionalFormatting>
  <conditionalFormatting sqref="C6:H6">
    <cfRule type="expression" dxfId="13" priority="3">
      <formula>DAY(C6)&gt;8</formula>
    </cfRule>
  </conditionalFormatting>
  <conditionalFormatting sqref="C14:I14 D15 F15 H15:I15 C16:I17">
    <cfRule type="expression" dxfId="12" priority="2">
      <formula>AND(DAY(C14)&gt;=1,DAY(C14)&lt;=15)</formula>
    </cfRule>
  </conditionalFormatting>
  <hyperlinks>
    <hyperlink ref="H3" location="SEPTEMBER!A1" tooltip="Navigation link to the next month" display="JULY -&gt;" xr:uid="{00000000-0004-0000-0700-000000000000}"/>
    <hyperlink ref="G3" location="JULY!A1" tooltip="Navigation link to the previous month" display="&lt;- MAY" xr:uid="{00000000-0004-0000-07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tabColor rgb="FF172743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J9" sqref="J9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2"/>
      <c r="D1" s="82"/>
      <c r="E1" s="82"/>
      <c r="F1" s="82"/>
      <c r="G1" s="82"/>
      <c r="H1" s="82"/>
      <c r="I1" s="82"/>
    </row>
    <row r="2" spans="2:9" ht="75" customHeight="1" thickTop="1" x14ac:dyDescent="0.15">
      <c r="B2" s="77"/>
      <c r="C2" s="180" t="s">
        <v>0</v>
      </c>
      <c r="D2" s="180"/>
      <c r="E2" s="180"/>
      <c r="F2" s="180"/>
      <c r="G2" s="180"/>
      <c r="H2" s="180"/>
      <c r="I2" s="181"/>
    </row>
    <row r="3" spans="2:9" ht="20" customHeight="1" x14ac:dyDescent="0.3">
      <c r="B3" s="77"/>
      <c r="C3" s="60"/>
      <c r="D3" s="61"/>
      <c r="E3" s="61"/>
      <c r="F3" s="62"/>
      <c r="G3" s="19" t="s">
        <v>29</v>
      </c>
      <c r="H3" s="19" t="s">
        <v>30</v>
      </c>
      <c r="I3" s="81"/>
    </row>
    <row r="4" spans="2:9" ht="75" customHeight="1" x14ac:dyDescent="0.65">
      <c r="B4" s="77"/>
      <c r="C4" s="146">
        <f>CalendarYear</f>
        <v>2026</v>
      </c>
      <c r="D4" s="191" t="s">
        <v>31</v>
      </c>
      <c r="E4" s="191"/>
      <c r="F4" s="191"/>
      <c r="G4" s="191"/>
      <c r="H4" s="191"/>
      <c r="I4" s="145"/>
    </row>
    <row r="5" spans="2:9" ht="35" customHeight="1" x14ac:dyDescent="0.15">
      <c r="B5" s="77"/>
      <c r="C5" s="13" t="str">
        <f>WeekStart</f>
        <v>S</v>
      </c>
      <c r="D5" s="13" t="str">
        <f t="shared" ref="D5:I5" si="0">LEFT(TEXT(D6,"ddd"),1)</f>
        <v>M</v>
      </c>
      <c r="E5" s="13" t="str">
        <f t="shared" si="0"/>
        <v>T</v>
      </c>
      <c r="F5" s="13" t="str">
        <f t="shared" si="0"/>
        <v>W</v>
      </c>
      <c r="G5" s="13" t="str">
        <f t="shared" si="0"/>
        <v>T</v>
      </c>
      <c r="H5" s="13" t="str">
        <f t="shared" si="0"/>
        <v>F</v>
      </c>
      <c r="I5" s="14" t="str">
        <f t="shared" si="0"/>
        <v>S</v>
      </c>
    </row>
    <row r="6" spans="2:9" s="36" customFormat="1" ht="25" customHeight="1" x14ac:dyDescent="0.2">
      <c r="B6" s="80"/>
      <c r="C6" s="44">
        <f t="array" ref="C6:I6">DaysAndWeeks+DATE(CalendarYear,9,1)-WEEKDAY(DATE(CalendarYear,9,1),(WeekStart="M")+1)+1</f>
        <v>46264</v>
      </c>
      <c r="D6" s="37">
        <v>46265</v>
      </c>
      <c r="E6" s="37">
        <v>46266</v>
      </c>
      <c r="F6" s="37">
        <v>46267</v>
      </c>
      <c r="G6" s="37">
        <v>46268</v>
      </c>
      <c r="H6" s="35">
        <v>46269</v>
      </c>
      <c r="I6" s="70">
        <v>46270</v>
      </c>
    </row>
    <row r="7" spans="2:9" s="55" customFormat="1" ht="75" customHeight="1" x14ac:dyDescent="0.15">
      <c r="B7" s="85"/>
      <c r="C7" s="58"/>
      <c r="D7" s="56"/>
      <c r="E7" s="56"/>
      <c r="F7" s="56"/>
      <c r="G7" s="142"/>
      <c r="H7" s="132">
        <v>0.625</v>
      </c>
      <c r="I7" s="86"/>
    </row>
    <row r="8" spans="2:9" s="36" customFormat="1" ht="25" customHeight="1" x14ac:dyDescent="0.2">
      <c r="B8" s="80"/>
      <c r="C8" s="38">
        <f t="array" ref="C8:I8">DaysAndWeeks+DATE(CalendarYear,9,1)-WEEKDAY(DATE(CalendarYear,9,1),(WeekStart="M")+1)+8</f>
        <v>46271</v>
      </c>
      <c r="D8" s="35">
        <v>46272</v>
      </c>
      <c r="E8" s="35">
        <v>46273</v>
      </c>
      <c r="F8" s="35">
        <v>46274</v>
      </c>
      <c r="G8" s="35">
        <v>46275</v>
      </c>
      <c r="H8" s="35">
        <v>46276</v>
      </c>
      <c r="I8" s="70">
        <v>46277</v>
      </c>
    </row>
    <row r="9" spans="2:9" s="55" customFormat="1" ht="75" customHeight="1" x14ac:dyDescent="0.15">
      <c r="B9" s="85"/>
      <c r="C9" s="135"/>
      <c r="D9" s="139"/>
      <c r="E9" s="132"/>
      <c r="F9" s="178">
        <v>0.625</v>
      </c>
      <c r="G9" s="136"/>
      <c r="H9" s="54"/>
      <c r="I9" s="86"/>
    </row>
    <row r="10" spans="2:9" s="36" customFormat="1" ht="25" customHeight="1" x14ac:dyDescent="0.2">
      <c r="B10" s="80"/>
      <c r="C10" s="38">
        <f t="array" ref="C10:I10">DaysAndWeeks+DATE(CalendarYear,9,1)-WEEKDAY(DATE(CalendarYear,9,1),(WeekStart="M")+1)+15</f>
        <v>46278</v>
      </c>
      <c r="D10" s="35">
        <v>46279</v>
      </c>
      <c r="E10" s="35">
        <v>46280</v>
      </c>
      <c r="F10" s="35">
        <v>46281</v>
      </c>
      <c r="G10" s="35">
        <v>46282</v>
      </c>
      <c r="H10" s="35">
        <v>46283</v>
      </c>
      <c r="I10" s="70">
        <v>46284</v>
      </c>
    </row>
    <row r="11" spans="2:9" s="55" customFormat="1" ht="75" customHeight="1" x14ac:dyDescent="0.15">
      <c r="B11" s="85"/>
      <c r="C11" s="132"/>
      <c r="D11" s="132">
        <v>0.625</v>
      </c>
      <c r="E11" s="132"/>
      <c r="F11" s="178">
        <v>0.625</v>
      </c>
      <c r="G11" s="132"/>
      <c r="H11" s="132">
        <v>0.625</v>
      </c>
      <c r="I11" s="86"/>
    </row>
    <row r="12" spans="2:9" s="36" customFormat="1" ht="25" customHeight="1" x14ac:dyDescent="0.2">
      <c r="B12" s="80"/>
      <c r="C12" s="38">
        <f t="array" ref="C12:I12">DaysAndWeeks+DATE(CalendarYear,9,1)-WEEKDAY(DATE(CalendarYear,9,1),(WeekStart="M")+1)+22</f>
        <v>46285</v>
      </c>
      <c r="D12" s="35">
        <v>46286</v>
      </c>
      <c r="E12" s="35">
        <v>46287</v>
      </c>
      <c r="F12" s="35">
        <v>46288</v>
      </c>
      <c r="G12" s="35">
        <v>46289</v>
      </c>
      <c r="H12" s="35">
        <v>46290</v>
      </c>
      <c r="I12" s="70">
        <v>46291</v>
      </c>
    </row>
    <row r="13" spans="2:9" s="55" customFormat="1" ht="75" customHeight="1" x14ac:dyDescent="0.15">
      <c r="B13" s="85"/>
      <c r="C13" s="135"/>
      <c r="D13" s="139"/>
      <c r="E13" s="132"/>
      <c r="F13" s="178">
        <v>0.625</v>
      </c>
      <c r="G13" s="136"/>
      <c r="H13" s="54"/>
      <c r="I13" s="86"/>
    </row>
    <row r="14" spans="2:9" s="36" customFormat="1" ht="25" customHeight="1" x14ac:dyDescent="0.2">
      <c r="B14" s="80"/>
      <c r="C14" s="38">
        <f t="array" ref="C14:I14">DaysAndWeeks+DATE(CalendarYear,9,1)-WEEKDAY(DATE(CalendarYear,9,1),(WeekStart="M")+1)+29</f>
        <v>46292</v>
      </c>
      <c r="D14" s="35">
        <v>46293</v>
      </c>
      <c r="E14" s="35">
        <v>46294</v>
      </c>
      <c r="F14" s="35">
        <v>46295</v>
      </c>
      <c r="G14" s="35">
        <v>46296</v>
      </c>
      <c r="H14" s="35">
        <v>46297</v>
      </c>
      <c r="I14" s="166">
        <v>46298</v>
      </c>
    </row>
    <row r="15" spans="2:9" s="55" customFormat="1" ht="75" customHeight="1" x14ac:dyDescent="0.15">
      <c r="B15" s="85"/>
      <c r="C15" s="132"/>
      <c r="D15" s="132">
        <v>0.625</v>
      </c>
      <c r="E15" s="132"/>
      <c r="F15" s="178">
        <v>0.625</v>
      </c>
      <c r="G15" s="132"/>
      <c r="H15" s="132">
        <v>0.625</v>
      </c>
      <c r="I15" s="165"/>
    </row>
    <row r="16" spans="2:9" s="36" customFormat="1" ht="25" customHeight="1" x14ac:dyDescent="0.2">
      <c r="B16" s="80"/>
      <c r="C16" s="44">
        <f t="array" ref="C16:I16">DaysAndWeeks+DATE(CalendarYear,9,1)-WEEKDAY(DATE(CalendarYear,9,1),(WeekStart="M")+1)+36</f>
        <v>46299</v>
      </c>
      <c r="D16" s="37">
        <v>46300</v>
      </c>
      <c r="E16" s="37">
        <v>46301</v>
      </c>
      <c r="F16" s="37">
        <v>46302</v>
      </c>
      <c r="G16" s="37">
        <v>46303</v>
      </c>
      <c r="H16" s="37">
        <v>46304</v>
      </c>
      <c r="I16" s="72">
        <v>46305</v>
      </c>
    </row>
    <row r="17" spans="2:9" s="55" customFormat="1" ht="75" customHeight="1" x14ac:dyDescent="0.15">
      <c r="B17" s="85"/>
      <c r="C17" s="58"/>
      <c r="D17" s="56"/>
      <c r="E17" s="56"/>
      <c r="F17" s="56"/>
      <c r="G17" s="56"/>
      <c r="H17" s="56"/>
      <c r="I17" s="92"/>
    </row>
    <row r="18" spans="2:9" ht="125" customHeight="1" thickBot="1" x14ac:dyDescent="0.2">
      <c r="B18" s="77"/>
      <c r="C18" s="182" t="s">
        <v>7</v>
      </c>
      <c r="D18" s="183"/>
      <c r="E18" s="183"/>
      <c r="F18" s="183"/>
      <c r="G18" s="183"/>
      <c r="H18" s="183"/>
      <c r="I18" s="184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11" priority="1">
      <formula>AND(DAY(C18)&gt;=1,DAY(C18)&lt;=15)</formula>
    </cfRule>
  </conditionalFormatting>
  <conditionalFormatting sqref="C6:H6">
    <cfRule type="expression" dxfId="10" priority="3">
      <formula>DAY(C6)&gt;8</formula>
    </cfRule>
  </conditionalFormatting>
  <conditionalFormatting sqref="C14:I14 D15 F15 H15:I15 C16:I17">
    <cfRule type="expression" dxfId="9" priority="2">
      <formula>AND(DAY(C14)&gt;=1,DAY(C14)&lt;=15)</formula>
    </cfRule>
  </conditionalFormatting>
  <hyperlinks>
    <hyperlink ref="G3" location="AUGUST!A1" tooltip="Navigation link to the previous month" display="&lt;- MAY" xr:uid="{8DE699E4-6F13-1944-8DEF-CBF6C8E00047}"/>
    <hyperlink ref="H3" location="OCTOBER!A1" tooltip="Navigation link to the next month" display="JULY -&gt;" xr:uid="{00000000-0004-0000-08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f96a5e1-f937-4986-abb4-c031ec480b26" xsi:nil="true"/>
    <lcf76f155ced4ddcb4097134ff3c332f xmlns="6088389d-f9a4-418b-a8d8-f0ed3f71e6c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0AF7E8E9E6F343A759C45522CD9A83" ma:contentTypeVersion="15" ma:contentTypeDescription="Create a new document." ma:contentTypeScope="" ma:versionID="36f6a8b3d186de29e4e67a1a58c7a78f">
  <xsd:schema xmlns:xsd="http://www.w3.org/2001/XMLSchema" xmlns:xs="http://www.w3.org/2001/XMLSchema" xmlns:p="http://schemas.microsoft.com/office/2006/metadata/properties" xmlns:ns2="6088389d-f9a4-418b-a8d8-f0ed3f71e6c8" xmlns:ns3="2f96a5e1-f937-4986-abb4-c031ec480b26" targetNamespace="http://schemas.microsoft.com/office/2006/metadata/properties" ma:root="true" ma:fieldsID="168d9fd93b50897fb7fd6a2fa349d4e4" ns2:_="" ns3:_="">
    <xsd:import namespace="6088389d-f9a4-418b-a8d8-f0ed3f71e6c8"/>
    <xsd:import namespace="2f96a5e1-f937-4986-abb4-c031ec480b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88389d-f9a4-418b-a8d8-f0ed3f71e6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5b970f53-6d7c-482d-a391-807fc8ea12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96a5e1-f937-4986-abb4-c031ec480b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78616444-4ad6-4df3-8c5e-a07c72489a7f}" ma:internalName="TaxCatchAll" ma:showField="CatchAllData" ma:web="2f96a5e1-f937-4986-abb4-c031ec480b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0C9E89F-E0F7-4EA5-B004-DCB6817900CE}">
  <ds:schemaRefs>
    <ds:schemaRef ds:uri="http://schemas.microsoft.com/office/2006/metadata/properties"/>
    <ds:schemaRef ds:uri="http://schemas.microsoft.com/office/infopath/2007/PartnerControls"/>
    <ds:schemaRef ds:uri="2f96a5e1-f937-4986-abb4-c031ec480b26"/>
    <ds:schemaRef ds:uri="6088389d-f9a4-418b-a8d8-f0ed3f71e6c8"/>
  </ds:schemaRefs>
</ds:datastoreItem>
</file>

<file path=customXml/itemProps2.xml><?xml version="1.0" encoding="utf-8"?>
<ds:datastoreItem xmlns:ds="http://schemas.openxmlformats.org/officeDocument/2006/customXml" ds:itemID="{8810CFAD-D087-4ED0-9635-4C1372061B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88389d-f9a4-418b-a8d8-f0ed3f71e6c8"/>
    <ds:schemaRef ds:uri="2f96a5e1-f937-4986-abb4-c031ec480b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C2CF26-D36B-43E4-9660-EEF41C77CB9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TM10000062</Templat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WeekStart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Heather Key</dc:creator>
  <cp:keywords/>
  <dc:description/>
  <cp:lastModifiedBy>Catherine Mahanna</cp:lastModifiedBy>
  <cp:revision/>
  <dcterms:created xsi:type="dcterms:W3CDTF">2016-11-11T22:25:27Z</dcterms:created>
  <dcterms:modified xsi:type="dcterms:W3CDTF">2026-06-23T18:57:16Z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0x010100850AF7E8E9E6F343A759C45522CD9A83</vt:lpwstr>
  </property>
  <property fmtid="{D5CDD505-2E9C-101B-9397-08002B2CF9AE}" pid="3" name="MediaServiceImageTags">
    <vt:lpwstr/>
  </property>
</Properties>
</file>