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13"/>
  <workbookPr codeName="ThisWorkbook"/>
  <mc:AlternateContent xmlns:mc="http://schemas.openxmlformats.org/markup-compatibility/2006">
    <mc:Choice Requires="x15">
      <x15ac:absPath xmlns:x15ac="http://schemas.microsoft.com/office/spreadsheetml/2010/11/ac" url="/Users/cmahanna/Downloads/"/>
    </mc:Choice>
  </mc:AlternateContent>
  <xr:revisionPtr revIDLastSave="0" documentId="8_{E2D32EED-2562-4A47-A1C4-66F60A553794}" xr6:coauthVersionLast="47" xr6:coauthVersionMax="47" xr10:uidLastSave="{00000000-0000-0000-0000-000000000000}"/>
  <bookViews>
    <workbookView xWindow="20" yWindow="760" windowWidth="25740" windowHeight="18480" xr2:uid="{00000000-000D-0000-FFFF-FFFF00000000}"/>
  </bookViews>
  <sheets>
    <sheet name="JANUARY" sheetId="2" r:id="rId1"/>
    <sheet name="FEBRUARY" sheetId="3" r:id="rId2"/>
    <sheet name="MARCH" sheetId="4" r:id="rId3"/>
    <sheet name="APRIL" sheetId="5" r:id="rId4"/>
    <sheet name="MAY" sheetId="6" r:id="rId5"/>
    <sheet name="JUNE" sheetId="7" r:id="rId6"/>
    <sheet name="JULY" sheetId="8" r:id="rId7"/>
    <sheet name="AUGUST" sheetId="9" r:id="rId8"/>
    <sheet name="SEPTEMBER" sheetId="10" r:id="rId9"/>
    <sheet name="OCTOBER" sheetId="11" r:id="rId10"/>
    <sheet name="NOVEMBER" sheetId="12" r:id="rId11"/>
    <sheet name="DECEMBER" sheetId="13" r:id="rId12"/>
  </sheets>
  <definedNames>
    <definedName name="CalendarYear">JANUARY!$D$3</definedName>
    <definedName name="DaysAndWeeks">{0,1,2,3,4,5,6} + {0;1;2;3;4;5}*7</definedName>
    <definedName name="_xlnm.Print_Area" localSheetId="3">APRIL!$C$2:$I$18</definedName>
    <definedName name="_xlnm.Print_Area" localSheetId="7">AUGUST!$C$2:$I$18</definedName>
    <definedName name="_xlnm.Print_Area" localSheetId="11">DECEMBER!$C$2:$I$18</definedName>
    <definedName name="_xlnm.Print_Area" localSheetId="1">FEBRUARY!$C$2:$I$18</definedName>
    <definedName name="_xlnm.Print_Area" localSheetId="0">JANUARY!$C$2:$I$18</definedName>
    <definedName name="_xlnm.Print_Area" localSheetId="6">JULY!$C$2:$I$18</definedName>
    <definedName name="_xlnm.Print_Area" localSheetId="5">JUNE!$C$2:$I$18</definedName>
    <definedName name="_xlnm.Print_Area" localSheetId="2">MARCH!$C$2:$I$18</definedName>
    <definedName name="_xlnm.Print_Area" localSheetId="4">MAY!$C$2:$I$18</definedName>
    <definedName name="_xlnm.Print_Area" localSheetId="10">NOVEMBER!$C$2:$I$18</definedName>
    <definedName name="_xlnm.Print_Area" localSheetId="9">OCTOBER!$C$2:$I$18</definedName>
    <definedName name="_xlnm.Print_Area" localSheetId="8">SEPTEMBER!$C$2:$I$18</definedName>
    <definedName name="WeekStart">JANUARY!$F$3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13" l="1"/>
  <c r="C4" i="12"/>
  <c r="C4" i="11"/>
  <c r="C4" i="10"/>
  <c r="C4" i="9"/>
  <c r="C4" i="8"/>
  <c r="C4" i="7"/>
  <c r="C4" i="6"/>
  <c r="C4" i="5"/>
  <c r="C4" i="4"/>
  <c r="C4" i="3"/>
  <c r="C8" i="9" a="1"/>
  <c r="I8" i="9" s="1"/>
  <c r="C5" i="5"/>
  <c r="C5" i="13"/>
  <c r="C5" i="12"/>
  <c r="C5" i="11"/>
  <c r="C5" i="10"/>
  <c r="C5" i="9"/>
  <c r="C5" i="8"/>
  <c r="C5" i="7"/>
  <c r="C5" i="6"/>
  <c r="C5" i="4"/>
  <c r="C5" i="3"/>
  <c r="C5" i="2"/>
  <c r="C4" i="2" l="1"/>
  <c r="C16" i="3" a="1"/>
  <c r="I16" i="3" s="1"/>
  <c r="C6" i="7" a="1"/>
  <c r="H6" i="7" s="1"/>
  <c r="H5" i="7" s="1"/>
  <c r="C6" i="12" a="1"/>
  <c r="H6" i="12" s="1"/>
  <c r="H5" i="12" s="1"/>
  <c r="H8" i="9"/>
  <c r="C6" i="3" a="1"/>
  <c r="I6" i="3" s="1"/>
  <c r="I5" i="3" s="1"/>
  <c r="C14" i="4" a="1"/>
  <c r="C14" i="4" s="1"/>
  <c r="C14" i="7" a="1"/>
  <c r="E14" i="7" s="1"/>
  <c r="C14" i="13" a="1"/>
  <c r="D14" i="13" s="1"/>
  <c r="C14" i="3" a="1"/>
  <c r="C14" i="3" s="1"/>
  <c r="C12" i="9" a="1"/>
  <c r="I12" i="9" s="1"/>
  <c r="C10" i="9" a="1"/>
  <c r="C10" i="9" s="1"/>
  <c r="C6" i="5" a="1"/>
  <c r="G6" i="5" s="1"/>
  <c r="G5" i="5" s="1"/>
  <c r="C10" i="5" a="1"/>
  <c r="H10" i="5" s="1"/>
  <c r="C6" i="10" a="1"/>
  <c r="G6" i="10" s="1"/>
  <c r="G5" i="10" s="1"/>
  <c r="I6" i="7"/>
  <c r="I5" i="7" s="1"/>
  <c r="C12" i="5" a="1"/>
  <c r="F12" i="5" s="1"/>
  <c r="C14" i="10" a="1"/>
  <c r="D14" i="10" s="1"/>
  <c r="E6" i="3"/>
  <c r="E5" i="3" s="1"/>
  <c r="C6" i="6" a="1"/>
  <c r="C6" i="6" s="1"/>
  <c r="C10" i="2" a="1"/>
  <c r="F10" i="2" s="1"/>
  <c r="C16" i="6" a="1"/>
  <c r="F16" i="6" s="1"/>
  <c r="C6" i="13" a="1"/>
  <c r="H6" i="13" s="1"/>
  <c r="H5" i="13" s="1"/>
  <c r="H6" i="5"/>
  <c r="H5" i="5" s="1"/>
  <c r="F14" i="3"/>
  <c r="F6" i="3"/>
  <c r="F5" i="3" s="1"/>
  <c r="C6" i="12"/>
  <c r="F6" i="12"/>
  <c r="F5" i="12" s="1"/>
  <c r="D6" i="7"/>
  <c r="D5" i="7" s="1"/>
  <c r="C6" i="7"/>
  <c r="E6" i="7"/>
  <c r="E5" i="7" s="1"/>
  <c r="F14" i="13"/>
  <c r="E6" i="10"/>
  <c r="E5" i="10" s="1"/>
  <c r="H14" i="7"/>
  <c r="G14" i="7"/>
  <c r="G14" i="3"/>
  <c r="G14" i="4"/>
  <c r="H14" i="4"/>
  <c r="E14" i="4"/>
  <c r="H6" i="3"/>
  <c r="H5" i="3" s="1"/>
  <c r="F6" i="7"/>
  <c r="F5" i="7" s="1"/>
  <c r="I6" i="12"/>
  <c r="I5" i="12" s="1"/>
  <c r="H14" i="3"/>
  <c r="I14" i="3"/>
  <c r="D14" i="3"/>
  <c r="F12" i="9"/>
  <c r="C12" i="9"/>
  <c r="H16" i="3"/>
  <c r="G16" i="3"/>
  <c r="E16" i="3"/>
  <c r="C16" i="3"/>
  <c r="D16" i="3"/>
  <c r="F16" i="3"/>
  <c r="G8" i="9"/>
  <c r="C8" i="9"/>
  <c r="F8" i="9"/>
  <c r="E8" i="9"/>
  <c r="D8" i="9"/>
  <c r="C8" i="6" a="1"/>
  <c r="C16" i="7" a="1"/>
  <c r="C12" i="8" a="1"/>
  <c r="C16" i="10" a="1"/>
  <c r="C8" i="10" a="1"/>
  <c r="C6" i="11" a="1"/>
  <c r="I6" i="11" s="1"/>
  <c r="I5" i="11" s="1"/>
  <c r="C8" i="12" a="1"/>
  <c r="C8" i="13" a="1"/>
  <c r="C16" i="13" a="1"/>
  <c r="C16" i="11" a="1"/>
  <c r="C8" i="3" a="1"/>
  <c r="C10" i="6" a="1"/>
  <c r="C14" i="8" a="1"/>
  <c r="C8" i="11" a="1"/>
  <c r="C8" i="11" s="1"/>
  <c r="C10" i="12" a="1"/>
  <c r="C16" i="8" a="1"/>
  <c r="C6" i="4" a="1"/>
  <c r="C8" i="4" a="1"/>
  <c r="C14" i="5" a="1"/>
  <c r="C8" i="7" a="1"/>
  <c r="C14" i="9" a="1"/>
  <c r="C10" i="10" a="1"/>
  <c r="C10" i="11" a="1"/>
  <c r="F10" i="11" s="1"/>
  <c r="C12" i="12" a="1"/>
  <c r="C10" i="13" a="1"/>
  <c r="C12" i="2" a="1"/>
  <c r="C6" i="8" a="1"/>
  <c r="C14" i="2" a="1"/>
  <c r="C10" i="3" a="1"/>
  <c r="C10" i="4" a="1"/>
  <c r="C12" i="6" a="1"/>
  <c r="C10" i="7" a="1"/>
  <c r="C8" i="8" a="1"/>
  <c r="C6" i="9" a="1"/>
  <c r="C12" i="11" a="1"/>
  <c r="C16" i="4" a="1"/>
  <c r="C6" i="2" a="1"/>
  <c r="C8" i="5" a="1"/>
  <c r="C16" i="5" a="1"/>
  <c r="C16" i="9" a="1"/>
  <c r="C12" i="10" a="1"/>
  <c r="C14" i="11" a="1"/>
  <c r="C14" i="12" a="1"/>
  <c r="C12" i="13" a="1"/>
  <c r="C16" i="12" a="1"/>
  <c r="C8" i="2" a="1"/>
  <c r="C16" i="2" a="1"/>
  <c r="C12" i="3" a="1"/>
  <c r="C12" i="4" a="1"/>
  <c r="C14" i="6" a="1"/>
  <c r="C12" i="7" a="1"/>
  <c r="C10" i="8" a="1"/>
  <c r="H14" i="11"/>
  <c r="C10" i="11"/>
  <c r="H16" i="11"/>
  <c r="G16" i="11"/>
  <c r="F16" i="11"/>
  <c r="E16" i="11"/>
  <c r="I10" i="11"/>
  <c r="F12" i="11"/>
  <c r="D16" i="11"/>
  <c r="G10" i="11"/>
  <c r="H12" i="11"/>
  <c r="E10" i="11"/>
  <c r="H10" i="11"/>
  <c r="E14" i="11"/>
  <c r="C12" i="11"/>
  <c r="D10" i="11"/>
  <c r="D12" i="11"/>
  <c r="F14" i="11"/>
  <c r="E6" i="11"/>
  <c r="E5" i="11" s="1"/>
  <c r="E12" i="11"/>
  <c r="G14" i="11"/>
  <c r="C14" i="11"/>
  <c r="H8" i="11"/>
  <c r="E16" i="6" l="1"/>
  <c r="H10" i="9"/>
  <c r="H6" i="10"/>
  <c r="H5" i="10" s="1"/>
  <c r="H12" i="9"/>
  <c r="F6" i="10"/>
  <c r="F5" i="10" s="1"/>
  <c r="I14" i="7"/>
  <c r="I10" i="9"/>
  <c r="C16" i="6"/>
  <c r="H10" i="2"/>
  <c r="I14" i="4"/>
  <c r="I6" i="10"/>
  <c r="I5" i="10" s="1"/>
  <c r="E14" i="3"/>
  <c r="E12" i="9"/>
  <c r="H12" i="5"/>
  <c r="D6" i="3"/>
  <c r="D5" i="3" s="1"/>
  <c r="I14" i="13"/>
  <c r="E6" i="12"/>
  <c r="E5" i="12" s="1"/>
  <c r="I6" i="5"/>
  <c r="I5" i="5" s="1"/>
  <c r="G6" i="3"/>
  <c r="G5" i="3" s="1"/>
  <c r="G6" i="7"/>
  <c r="G5" i="7" s="1"/>
  <c r="I10" i="5"/>
  <c r="C10" i="5"/>
  <c r="G10" i="2"/>
  <c r="F14" i="4"/>
  <c r="C6" i="10"/>
  <c r="D10" i="5"/>
  <c r="F10" i="5"/>
  <c r="D12" i="9"/>
  <c r="C14" i="7"/>
  <c r="C14" i="13"/>
  <c r="E10" i="2"/>
  <c r="D14" i="4"/>
  <c r="E14" i="10"/>
  <c r="D6" i="6"/>
  <c r="D5" i="6" s="1"/>
  <c r="E14" i="13"/>
  <c r="E10" i="5"/>
  <c r="D6" i="12"/>
  <c r="D5" i="12" s="1"/>
  <c r="E6" i="5"/>
  <c r="E5" i="5" s="1"/>
  <c r="C6" i="3"/>
  <c r="G14" i="13"/>
  <c r="F14" i="10"/>
  <c r="H14" i="13"/>
  <c r="D14" i="7"/>
  <c r="F14" i="7"/>
  <c r="G14" i="10"/>
  <c r="D16" i="6"/>
  <c r="C14" i="10"/>
  <c r="G6" i="12"/>
  <c r="G5" i="12" s="1"/>
  <c r="I10" i="2"/>
  <c r="G12" i="9"/>
  <c r="D6" i="5"/>
  <c r="D5" i="5" s="1"/>
  <c r="G16" i="6"/>
  <c r="I16" i="6"/>
  <c r="F6" i="5"/>
  <c r="F5" i="5" s="1"/>
  <c r="H16" i="6"/>
  <c r="C6" i="13"/>
  <c r="D6" i="13"/>
  <c r="D5" i="13" s="1"/>
  <c r="I12" i="5"/>
  <c r="G12" i="5"/>
  <c r="D12" i="5"/>
  <c r="E12" i="5"/>
  <c r="C12" i="5"/>
  <c r="E6" i="13"/>
  <c r="E5" i="13" s="1"/>
  <c r="H14" i="10"/>
  <c r="D10" i="2"/>
  <c r="G10" i="5"/>
  <c r="F6" i="13"/>
  <c r="F5" i="13" s="1"/>
  <c r="C6" i="5"/>
  <c r="I14" i="10"/>
  <c r="G6" i="13"/>
  <c r="G5" i="13" s="1"/>
  <c r="E6" i="6"/>
  <c r="E5" i="6" s="1"/>
  <c r="F6" i="6"/>
  <c r="F5" i="6" s="1"/>
  <c r="G6" i="6"/>
  <c r="G5" i="6" s="1"/>
  <c r="I6" i="6"/>
  <c r="I5" i="6" s="1"/>
  <c r="H6" i="6"/>
  <c r="H5" i="6" s="1"/>
  <c r="E10" i="9"/>
  <c r="F10" i="9"/>
  <c r="D10" i="9"/>
  <c r="G10" i="9"/>
  <c r="C10" i="2"/>
  <c r="D6" i="10"/>
  <c r="D5" i="10" s="1"/>
  <c r="I6" i="13"/>
  <c r="I5" i="13" s="1"/>
  <c r="I8" i="2"/>
  <c r="F8" i="2"/>
  <c r="H8" i="2"/>
  <c r="G8" i="2"/>
  <c r="E8" i="2"/>
  <c r="D8" i="2"/>
  <c r="C8" i="2"/>
  <c r="D10" i="4"/>
  <c r="C10" i="4"/>
  <c r="E10" i="4"/>
  <c r="I10" i="4"/>
  <c r="F10" i="4"/>
  <c r="G10" i="4"/>
  <c r="H10" i="4"/>
  <c r="I16" i="12"/>
  <c r="G16" i="12"/>
  <c r="H16" i="12"/>
  <c r="D16" i="12"/>
  <c r="C16" i="12"/>
  <c r="E16" i="12"/>
  <c r="F16" i="12"/>
  <c r="E6" i="2"/>
  <c r="E5" i="2" s="1"/>
  <c r="G6" i="2"/>
  <c r="G5" i="2" s="1"/>
  <c r="D6" i="2"/>
  <c r="D5" i="2" s="1"/>
  <c r="C6" i="2"/>
  <c r="F6" i="2"/>
  <c r="F5" i="2" s="1"/>
  <c r="I6" i="2"/>
  <c r="I5" i="2" s="1"/>
  <c r="H6" i="2"/>
  <c r="H5" i="2" s="1"/>
  <c r="F10" i="3"/>
  <c r="G10" i="3"/>
  <c r="I10" i="3"/>
  <c r="C10" i="3"/>
  <c r="D10" i="3"/>
  <c r="E10" i="3"/>
  <c r="H10" i="3"/>
  <c r="I14" i="9"/>
  <c r="G14" i="9"/>
  <c r="E14" i="9"/>
  <c r="D14" i="9"/>
  <c r="F14" i="9"/>
  <c r="C14" i="9"/>
  <c r="H14" i="9"/>
  <c r="I14" i="8"/>
  <c r="H14" i="8"/>
  <c r="G14" i="8"/>
  <c r="E14" i="8"/>
  <c r="D14" i="8"/>
  <c r="C14" i="8"/>
  <c r="F14" i="8"/>
  <c r="H8" i="10"/>
  <c r="G8" i="10"/>
  <c r="F8" i="10"/>
  <c r="E8" i="10"/>
  <c r="D8" i="10"/>
  <c r="C8" i="10"/>
  <c r="I8" i="10"/>
  <c r="D8" i="5"/>
  <c r="C8" i="5"/>
  <c r="F8" i="5"/>
  <c r="H8" i="5"/>
  <c r="E8" i="5"/>
  <c r="G8" i="5"/>
  <c r="I8" i="5"/>
  <c r="I10" i="10"/>
  <c r="C10" i="10"/>
  <c r="G10" i="10"/>
  <c r="E10" i="10"/>
  <c r="F10" i="10"/>
  <c r="H10" i="10"/>
  <c r="D10" i="10"/>
  <c r="H6" i="11"/>
  <c r="H5" i="11" s="1"/>
  <c r="G8" i="11"/>
  <c r="D8" i="11"/>
  <c r="I10" i="8"/>
  <c r="C10" i="8"/>
  <c r="H10" i="8"/>
  <c r="G10" i="8"/>
  <c r="E10" i="8"/>
  <c r="F10" i="8"/>
  <c r="D10" i="8"/>
  <c r="D12" i="13"/>
  <c r="H12" i="13"/>
  <c r="C12" i="13"/>
  <c r="I12" i="13"/>
  <c r="G12" i="13"/>
  <c r="F12" i="13"/>
  <c r="E12" i="13"/>
  <c r="E16" i="4"/>
  <c r="G16" i="4"/>
  <c r="D16" i="4"/>
  <c r="F16" i="4"/>
  <c r="I16" i="4"/>
  <c r="H16" i="4"/>
  <c r="C16" i="4"/>
  <c r="E14" i="2"/>
  <c r="H14" i="2"/>
  <c r="G14" i="2"/>
  <c r="C14" i="2"/>
  <c r="I14" i="2"/>
  <c r="D14" i="2"/>
  <c r="F14" i="2"/>
  <c r="G8" i="7"/>
  <c r="C8" i="7"/>
  <c r="E8" i="7"/>
  <c r="F8" i="7"/>
  <c r="I8" i="7"/>
  <c r="H8" i="7"/>
  <c r="D8" i="7"/>
  <c r="C10" i="6"/>
  <c r="G10" i="6"/>
  <c r="E10" i="6"/>
  <c r="H10" i="6"/>
  <c r="F10" i="6"/>
  <c r="I10" i="6"/>
  <c r="D10" i="6"/>
  <c r="E16" i="10"/>
  <c r="F16" i="10"/>
  <c r="C16" i="10"/>
  <c r="I16" i="10"/>
  <c r="H16" i="10"/>
  <c r="G16" i="10"/>
  <c r="D16" i="10"/>
  <c r="D12" i="7"/>
  <c r="H12" i="7"/>
  <c r="F12" i="7"/>
  <c r="G12" i="7"/>
  <c r="I12" i="7"/>
  <c r="E12" i="7"/>
  <c r="C12" i="7"/>
  <c r="F14" i="12"/>
  <c r="E14" i="12"/>
  <c r="C14" i="12"/>
  <c r="D14" i="12"/>
  <c r="H14" i="12"/>
  <c r="G14" i="12"/>
  <c r="I14" i="12"/>
  <c r="G12" i="11"/>
  <c r="I12" i="11"/>
  <c r="H6" i="8"/>
  <c r="H5" i="8" s="1"/>
  <c r="I6" i="8"/>
  <c r="I5" i="8" s="1"/>
  <c r="G6" i="8"/>
  <c r="G5" i="8" s="1"/>
  <c r="F6" i="8"/>
  <c r="F5" i="8" s="1"/>
  <c r="C6" i="8"/>
  <c r="E6" i="8"/>
  <c r="E5" i="8" s="1"/>
  <c r="D6" i="8"/>
  <c r="D5" i="8" s="1"/>
  <c r="D14" i="5"/>
  <c r="G14" i="5"/>
  <c r="I14" i="5"/>
  <c r="E14" i="5"/>
  <c r="C14" i="5"/>
  <c r="F14" i="5"/>
  <c r="H14" i="5"/>
  <c r="I8" i="3"/>
  <c r="G8" i="3"/>
  <c r="E8" i="3"/>
  <c r="H8" i="3"/>
  <c r="F8" i="3"/>
  <c r="C8" i="3"/>
  <c r="D8" i="3"/>
  <c r="H12" i="8"/>
  <c r="I12" i="8"/>
  <c r="D12" i="8"/>
  <c r="C12" i="8"/>
  <c r="E12" i="8"/>
  <c r="G12" i="8"/>
  <c r="F12" i="8"/>
  <c r="C14" i="6"/>
  <c r="E14" i="6"/>
  <c r="D14" i="6"/>
  <c r="G14" i="6"/>
  <c r="I14" i="6"/>
  <c r="F14" i="6"/>
  <c r="H14" i="6"/>
  <c r="I14" i="11"/>
  <c r="D14" i="11"/>
  <c r="E6" i="9"/>
  <c r="E5" i="9" s="1"/>
  <c r="D6" i="9"/>
  <c r="D5" i="9" s="1"/>
  <c r="C6" i="9"/>
  <c r="I6" i="9"/>
  <c r="I5" i="9" s="1"/>
  <c r="H6" i="9"/>
  <c r="H5" i="9" s="1"/>
  <c r="F6" i="9"/>
  <c r="F5" i="9" s="1"/>
  <c r="G6" i="9"/>
  <c r="G5" i="9" s="1"/>
  <c r="H12" i="2"/>
  <c r="I12" i="2"/>
  <c r="E12" i="2"/>
  <c r="G12" i="2"/>
  <c r="C12" i="2"/>
  <c r="D12" i="2"/>
  <c r="F12" i="2"/>
  <c r="D8" i="4"/>
  <c r="I8" i="4"/>
  <c r="E8" i="4"/>
  <c r="C8" i="4"/>
  <c r="F8" i="4"/>
  <c r="H8" i="4"/>
  <c r="G8" i="4"/>
  <c r="C16" i="11"/>
  <c r="I16" i="11"/>
  <c r="I16" i="7"/>
  <c r="G16" i="7"/>
  <c r="E16" i="7"/>
  <c r="C16" i="7"/>
  <c r="D16" i="7"/>
  <c r="H16" i="7"/>
  <c r="F16" i="7"/>
  <c r="F6" i="11"/>
  <c r="F5" i="11" s="1"/>
  <c r="I12" i="4"/>
  <c r="H12" i="4"/>
  <c r="D12" i="4"/>
  <c r="E12" i="4"/>
  <c r="G12" i="4"/>
  <c r="C12" i="4"/>
  <c r="F12" i="4"/>
  <c r="I12" i="10"/>
  <c r="G12" i="10"/>
  <c r="D12" i="10"/>
  <c r="C12" i="10"/>
  <c r="F12" i="10"/>
  <c r="E12" i="10"/>
  <c r="H12" i="10"/>
  <c r="C8" i="8"/>
  <c r="D8" i="8"/>
  <c r="I8" i="8"/>
  <c r="H8" i="8"/>
  <c r="E8" i="8"/>
  <c r="G8" i="8"/>
  <c r="F8" i="8"/>
  <c r="I10" i="13"/>
  <c r="F10" i="13"/>
  <c r="H10" i="13"/>
  <c r="G10" i="13"/>
  <c r="C10" i="13"/>
  <c r="D10" i="13"/>
  <c r="E10" i="13"/>
  <c r="G6" i="4"/>
  <c r="G5" i="4" s="1"/>
  <c r="I6" i="4"/>
  <c r="I5" i="4" s="1"/>
  <c r="D6" i="4"/>
  <c r="D5" i="4" s="1"/>
  <c r="C6" i="4"/>
  <c r="F6" i="4"/>
  <c r="F5" i="4" s="1"/>
  <c r="E6" i="4"/>
  <c r="E5" i="4" s="1"/>
  <c r="H6" i="4"/>
  <c r="H5" i="4" s="1"/>
  <c r="D16" i="13"/>
  <c r="I16" i="13"/>
  <c r="H16" i="13"/>
  <c r="C16" i="13"/>
  <c r="G16" i="13"/>
  <c r="F16" i="13"/>
  <c r="E16" i="13"/>
  <c r="I8" i="6"/>
  <c r="G8" i="6"/>
  <c r="D8" i="6"/>
  <c r="F8" i="6"/>
  <c r="E8" i="6"/>
  <c r="H8" i="6"/>
  <c r="C8" i="6"/>
  <c r="H12" i="3"/>
  <c r="C12" i="3"/>
  <c r="F12" i="3"/>
  <c r="G12" i="3"/>
  <c r="E12" i="3"/>
  <c r="I12" i="3"/>
  <c r="D12" i="3"/>
  <c r="I16" i="9"/>
  <c r="C16" i="9"/>
  <c r="H16" i="9"/>
  <c r="E16" i="9"/>
  <c r="D16" i="9"/>
  <c r="F16" i="9"/>
  <c r="G16" i="9"/>
  <c r="I10" i="7"/>
  <c r="G10" i="7"/>
  <c r="E10" i="7"/>
  <c r="D10" i="7"/>
  <c r="C10" i="7"/>
  <c r="F10" i="7"/>
  <c r="H10" i="7"/>
  <c r="H12" i="12"/>
  <c r="I12" i="12"/>
  <c r="C12" i="12"/>
  <c r="G12" i="12"/>
  <c r="E12" i="12"/>
  <c r="F12" i="12"/>
  <c r="D12" i="12"/>
  <c r="E16" i="8"/>
  <c r="D16" i="8"/>
  <c r="F16" i="8"/>
  <c r="G16" i="8"/>
  <c r="H16" i="8"/>
  <c r="C16" i="8"/>
  <c r="I16" i="8"/>
  <c r="I8" i="13"/>
  <c r="H8" i="13"/>
  <c r="E8" i="13"/>
  <c r="G8" i="13"/>
  <c r="F8" i="13"/>
  <c r="D8" i="13"/>
  <c r="C8" i="13"/>
  <c r="G6" i="11"/>
  <c r="G5" i="11" s="1"/>
  <c r="E8" i="11"/>
  <c r="F8" i="11"/>
  <c r="I8" i="11"/>
  <c r="C6" i="11"/>
  <c r="D6" i="11"/>
  <c r="D5" i="11" s="1"/>
  <c r="C16" i="2"/>
  <c r="H16" i="2"/>
  <c r="G16" i="2"/>
  <c r="I16" i="2"/>
  <c r="E16" i="2"/>
  <c r="D16" i="2"/>
  <c r="F16" i="2"/>
  <c r="C16" i="5"/>
  <c r="H16" i="5"/>
  <c r="I16" i="5"/>
  <c r="F16" i="5"/>
  <c r="D16" i="5"/>
  <c r="E16" i="5"/>
  <c r="G16" i="5"/>
  <c r="I12" i="6"/>
  <c r="G12" i="6"/>
  <c r="H12" i="6"/>
  <c r="E12" i="6"/>
  <c r="D12" i="6"/>
  <c r="C12" i="6"/>
  <c r="F12" i="6"/>
  <c r="H10" i="12"/>
  <c r="G10" i="12"/>
  <c r="F10" i="12"/>
  <c r="E10" i="12"/>
  <c r="D10" i="12"/>
  <c r="I10" i="12"/>
  <c r="C10" i="12"/>
  <c r="I8" i="12"/>
  <c r="H8" i="12"/>
  <c r="D8" i="12"/>
  <c r="G8" i="12"/>
  <c r="F8" i="12"/>
  <c r="E8" i="12"/>
  <c r="C8" i="12"/>
</calcChain>
</file>

<file path=xl/sharedStrings.xml><?xml version="1.0" encoding="utf-8"?>
<sst xmlns="http://schemas.openxmlformats.org/spreadsheetml/2006/main" count="62" uniqueCount="40">
  <si>
    <t>50/50 Alternating Every 2 Weeks Parenting Schedule</t>
  </si>
  <si>
    <t>Enter year:</t>
  </si>
  <si>
    <t>Week start:</t>
  </si>
  <si>
    <t>S</t>
  </si>
  <si>
    <r>
      <t>FEBRUARY</t>
    </r>
    <r>
      <rPr>
        <b/>
        <u/>
        <sz val="18"/>
        <color theme="0"/>
        <rFont val="Montserrat Regular"/>
      </rPr>
      <t xml:space="preserve"> -&gt;</t>
    </r>
  </si>
  <si>
    <t>January Parenting Schedule</t>
  </si>
  <si>
    <r>
      <t xml:space="preserve">
</t>
    </r>
    <r>
      <rPr>
        <b/>
        <sz val="12"/>
        <rFont val="Montserrat Regular"/>
      </rPr>
      <t>Notes</t>
    </r>
    <r>
      <rPr>
        <sz val="12"/>
        <rFont val="Montserrat Regular"/>
      </rPr>
      <t xml:space="preserve">: </t>
    </r>
  </si>
  <si>
    <t>&lt;- JANUARY</t>
  </si>
  <si>
    <t>MARCH -&gt;</t>
  </si>
  <si>
    <t>February Parenting Schedule</t>
  </si>
  <si>
    <t>&lt;- FEBRUARY</t>
  </si>
  <si>
    <t>APRIL -&gt;</t>
  </si>
  <si>
    <t>March Parenting Schedule</t>
  </si>
  <si>
    <t>&lt;- MARCH</t>
  </si>
  <si>
    <t>MAY -&gt;</t>
  </si>
  <si>
    <t>April Parenting Schedule</t>
  </si>
  <si>
    <t>&lt;- APRIL</t>
  </si>
  <si>
    <t>JUNE -&gt;</t>
  </si>
  <si>
    <t>May Parenting Schedule</t>
  </si>
  <si>
    <t>&lt;- MAY</t>
  </si>
  <si>
    <t>JULY -&gt;</t>
  </si>
  <si>
    <t>June Parenting Schedule</t>
  </si>
  <si>
    <t>&lt;-JUNE</t>
  </si>
  <si>
    <t>AUGUST -&gt;</t>
  </si>
  <si>
    <t>July Parenting Schedule</t>
  </si>
  <si>
    <t>&lt;- JULY</t>
  </si>
  <si>
    <t>SEPTEMBER -&gt;</t>
  </si>
  <si>
    <t>August Parenting Schedule</t>
  </si>
  <si>
    <t>&lt;- AUGUST</t>
  </si>
  <si>
    <t>OCTOBER -&gt;</t>
  </si>
  <si>
    <t>September Parenting Schedule</t>
  </si>
  <si>
    <t>&lt;- SEPTEMBER</t>
  </si>
  <si>
    <t>NOVEMBER -&gt;</t>
  </si>
  <si>
    <t>October Parenting Schedule</t>
  </si>
  <si>
    <t>&lt;- OCTOBER</t>
  </si>
  <si>
    <t>DECEMBER -&gt;</t>
  </si>
  <si>
    <t>November Parenting Schedule</t>
  </si>
  <si>
    <t>&lt;- NOVEMBER</t>
  </si>
  <si>
    <t>JANUARY -&gt;</t>
  </si>
  <si>
    <t>December Parenting Schedule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</si>
</sst>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"/>
    <numFmt numFmtId="165" formatCode="[$-409]h:mm\ AM/PM;@"/>
  </numFmts>
  <fonts count="42" x14ac:knownFonts="1">
    <font>
      <b/>
      <sz val="11"/>
      <color theme="1" tint="0.34998626667073579"/>
      <name val="Georgia"/>
      <family val="2"/>
      <scheme val="minor"/>
    </font>
    <font>
      <b/>
      <sz val="11"/>
      <color theme="1"/>
      <name val="Georgia"/>
      <family val="2"/>
      <scheme val="minor"/>
    </font>
    <font>
      <b/>
      <sz val="34"/>
      <color theme="1"/>
      <name val="Georgia"/>
      <family val="2"/>
      <scheme val="major"/>
    </font>
    <font>
      <b/>
      <sz val="11"/>
      <color theme="2" tint="-0.749961851863155"/>
      <name val="Georgia"/>
      <family val="2"/>
      <scheme val="minor"/>
    </font>
    <font>
      <b/>
      <u/>
      <sz val="11"/>
      <color theme="1"/>
      <name val="Georgia"/>
      <family val="2"/>
      <scheme val="minor"/>
    </font>
    <font>
      <b/>
      <sz val="11"/>
      <color theme="1" tint="0.34998626667073579"/>
      <name val="Georgia"/>
      <family val="2"/>
      <scheme val="minor"/>
    </font>
    <font>
      <i/>
      <sz val="11"/>
      <color theme="1" tint="0.34998626667073579"/>
      <name val="Georgia"/>
      <family val="2"/>
      <scheme val="minor"/>
    </font>
    <font>
      <b/>
      <sz val="22"/>
      <color theme="1" tint="0.34998626667073579"/>
      <name val="Georgia"/>
      <family val="2"/>
      <scheme val="major"/>
    </font>
    <font>
      <b/>
      <u/>
      <sz val="11"/>
      <color theme="8" tint="-0.499984740745262"/>
      <name val="Georgia"/>
      <family val="2"/>
      <scheme val="minor"/>
    </font>
    <font>
      <b/>
      <sz val="11"/>
      <color theme="1" tint="0.34998626667073579"/>
      <name val="Montserrat Regular"/>
    </font>
    <font>
      <b/>
      <sz val="13"/>
      <color theme="1" tint="0.34998626667073579"/>
      <name val="Montserrat Regular"/>
    </font>
    <font>
      <sz val="9"/>
      <name val="Montserrat Regular"/>
    </font>
    <font>
      <sz val="11"/>
      <name val="Montserrat Regular"/>
    </font>
    <font>
      <sz val="11"/>
      <color theme="1" tint="0.34998626667073579"/>
      <name val="Montserrat Regular"/>
    </font>
    <font>
      <b/>
      <sz val="13"/>
      <color rgb="FFFAF9F5"/>
      <name val="Montserrat Regular"/>
    </font>
    <font>
      <sz val="12"/>
      <name val="Montserrat Regular"/>
    </font>
    <font>
      <b/>
      <sz val="12"/>
      <name val="Montserrat Regular"/>
    </font>
    <font>
      <b/>
      <sz val="14"/>
      <color theme="1" tint="0.34998626667073579"/>
      <name val="Montserrat Regular"/>
    </font>
    <font>
      <b/>
      <sz val="14"/>
      <color theme="0"/>
      <name val="Montserrat Regular"/>
    </font>
    <font>
      <sz val="14"/>
      <color theme="0"/>
      <name val="Montserrat Regular"/>
    </font>
    <font>
      <b/>
      <u/>
      <sz val="14"/>
      <color theme="0"/>
      <name val="Montserrat Regular"/>
    </font>
    <font>
      <b/>
      <u/>
      <sz val="18"/>
      <color theme="0"/>
      <name val="Montserrat Regular"/>
    </font>
    <font>
      <b/>
      <sz val="48"/>
      <color theme="0"/>
      <name val="Montserrat Regular"/>
    </font>
    <font>
      <sz val="14"/>
      <name val="Montserrat Regular"/>
    </font>
    <font>
      <b/>
      <sz val="48"/>
      <color rgb="FFFAF9F5"/>
      <name val="Montserrat Regular"/>
    </font>
    <font>
      <b/>
      <sz val="11"/>
      <color theme="0" tint="-4.9989318521683403E-2"/>
      <name val="Montserrat Regular"/>
    </font>
    <font>
      <b/>
      <u/>
      <sz val="14"/>
      <color theme="0" tint="-4.9989318521683403E-2"/>
      <name val="Montserrat Regular"/>
    </font>
    <font>
      <sz val="14"/>
      <color theme="1"/>
      <name val="Montserrat Regular"/>
    </font>
    <font>
      <sz val="14"/>
      <color theme="1" tint="0.34998626667073579"/>
      <name val="Montserrat Regular"/>
    </font>
    <font>
      <sz val="14"/>
      <color theme="0" tint="-0.14999847407452621"/>
      <name val="Montserrat Regular"/>
    </font>
    <font>
      <sz val="14"/>
      <color theme="0" tint="-0.249977111117893"/>
      <name val="Montserrat Regular"/>
    </font>
    <font>
      <b/>
      <sz val="11"/>
      <color theme="0"/>
      <name val="Montserrat Regular"/>
    </font>
    <font>
      <b/>
      <u/>
      <sz val="11"/>
      <color theme="0"/>
      <name val="Montserrat Regular"/>
    </font>
    <font>
      <sz val="9"/>
      <color theme="1"/>
      <name val="Montserrat Regular"/>
    </font>
    <font>
      <b/>
      <sz val="9"/>
      <color theme="1"/>
      <name val="Montserrat Regular"/>
    </font>
    <font>
      <b/>
      <sz val="22"/>
      <color theme="1" tint="0.34998626667073579"/>
      <name val="Montserrat Regular"/>
    </font>
    <font>
      <b/>
      <u/>
      <sz val="11"/>
      <color theme="1"/>
      <name val="Montserrat Regular"/>
    </font>
    <font>
      <b/>
      <sz val="11"/>
      <color theme="2" tint="-0.749961851863155"/>
      <name val="Montserrat Regular"/>
    </font>
    <font>
      <u/>
      <sz val="14"/>
      <color theme="1"/>
      <name val="Montserrat Regular"/>
    </font>
    <font>
      <sz val="14"/>
      <color theme="2" tint="-0.749961851863155"/>
      <name val="Montserrat Regular"/>
    </font>
    <font>
      <b/>
      <sz val="14"/>
      <name val="Montserrat Medium"/>
    </font>
    <font>
      <b/>
      <sz val="48"/>
      <color theme="0"/>
      <name val="Montserrat Medium"/>
    </font>
  </fonts>
  <fills count="9">
    <fill>
      <patternFill patternType="none"/>
    </fill>
    <fill>
      <patternFill patternType="gray125"/>
    </fill>
    <fill>
      <patternFill patternType="solid">
        <fgColor rgb="FF1727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6E839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AF9F5"/>
        <bgColor indexed="64"/>
      </patternFill>
    </fill>
  </fills>
  <borders count="32">
    <border>
      <left/>
      <right/>
      <top/>
      <bottom/>
      <diagonal/>
    </border>
    <border>
      <left style="thick">
        <color theme="4"/>
      </left>
      <right style="thick">
        <color theme="4"/>
      </right>
      <top/>
      <bottom/>
      <diagonal/>
    </border>
    <border>
      <left style="thick">
        <color rgb="FF8FC6E2"/>
      </left>
      <right/>
      <top style="thick">
        <color rgb="FF8FC6E2"/>
      </top>
      <bottom/>
      <diagonal/>
    </border>
    <border>
      <left/>
      <right/>
      <top style="thick">
        <color rgb="FF8FC6E2"/>
      </top>
      <bottom/>
      <diagonal/>
    </border>
    <border>
      <left/>
      <right style="thick">
        <color rgb="FF8FC6E2"/>
      </right>
      <top style="thick">
        <color rgb="FF8FC6E2"/>
      </top>
      <bottom/>
      <diagonal/>
    </border>
    <border>
      <left style="thick">
        <color rgb="FF8FC6E2"/>
      </left>
      <right/>
      <top/>
      <bottom/>
      <diagonal/>
    </border>
    <border>
      <left/>
      <right style="thick">
        <color rgb="FF8FC6E2"/>
      </right>
      <top/>
      <bottom/>
      <diagonal/>
    </border>
    <border>
      <left style="hair">
        <color rgb="FF8FC6E2"/>
      </left>
      <right style="hair">
        <color rgb="FF8FC6E2"/>
      </right>
      <top style="hair">
        <color rgb="FF8FC6E2"/>
      </top>
      <bottom style="hair">
        <color rgb="FF8FC6E2"/>
      </bottom>
      <diagonal/>
    </border>
    <border>
      <left style="hair">
        <color rgb="FF8FC6E2"/>
      </left>
      <right style="hair">
        <color rgb="FF8FC6E2"/>
      </right>
      <top style="hair">
        <color rgb="FF8FC6E2"/>
      </top>
      <bottom/>
      <diagonal/>
    </border>
    <border>
      <left style="hair">
        <color rgb="FF8FC6E2"/>
      </left>
      <right style="hair">
        <color rgb="FF8FC6E2"/>
      </right>
      <top/>
      <bottom style="hair">
        <color rgb="FF8FC6E2"/>
      </bottom>
      <diagonal/>
    </border>
    <border>
      <left style="hair">
        <color rgb="FF8FC6E2"/>
      </left>
      <right/>
      <top style="hair">
        <color rgb="FF8FC6E2"/>
      </top>
      <bottom/>
      <diagonal/>
    </border>
    <border>
      <left style="hair">
        <color rgb="FF8FC6E2"/>
      </left>
      <right/>
      <top/>
      <bottom style="hair">
        <color rgb="FF8FC6E2"/>
      </bottom>
      <diagonal/>
    </border>
    <border>
      <left style="hair">
        <color rgb="FF8FC6E2"/>
      </left>
      <right style="hair">
        <color rgb="FF8FC6E2"/>
      </right>
      <top/>
      <bottom/>
      <diagonal/>
    </border>
    <border>
      <left style="thick">
        <color rgb="FF8FC6E2"/>
      </left>
      <right style="hair">
        <color rgb="FF8FC6E2"/>
      </right>
      <top style="hair">
        <color rgb="FF8FC6E2"/>
      </top>
      <bottom/>
      <diagonal/>
    </border>
    <border>
      <left style="hair">
        <color rgb="FF8FC6E2"/>
      </left>
      <right style="thick">
        <color rgb="FF8FC6E2"/>
      </right>
      <top style="hair">
        <color rgb="FF8FC6E2"/>
      </top>
      <bottom/>
      <diagonal/>
    </border>
    <border>
      <left style="thick">
        <color rgb="FF8FC6E2"/>
      </left>
      <right style="hair">
        <color rgb="FF8FC6E2"/>
      </right>
      <top/>
      <bottom style="hair">
        <color rgb="FF8FC6E2"/>
      </bottom>
      <diagonal/>
    </border>
    <border>
      <left style="hair">
        <color rgb="FF8FC6E2"/>
      </left>
      <right style="thick">
        <color rgb="FF8FC6E2"/>
      </right>
      <top/>
      <bottom style="hair">
        <color rgb="FF8FC6E2"/>
      </bottom>
      <diagonal/>
    </border>
    <border>
      <left style="thick">
        <color rgb="FF8FC6E2"/>
      </left>
      <right style="hair">
        <color rgb="FF8FC6E2"/>
      </right>
      <top/>
      <bottom/>
      <diagonal/>
    </border>
    <border>
      <left style="hair">
        <color rgb="FF8FC6E2"/>
      </left>
      <right style="thick">
        <color rgb="FF8FC6E2"/>
      </right>
      <top/>
      <bottom/>
      <diagonal/>
    </border>
    <border>
      <left style="thick">
        <color rgb="FF8FC6E2"/>
      </left>
      <right/>
      <top style="hair">
        <color rgb="FF8FC6E2"/>
      </top>
      <bottom style="thick">
        <color rgb="FF8FC6E2"/>
      </bottom>
      <diagonal/>
    </border>
    <border>
      <left/>
      <right/>
      <top style="hair">
        <color rgb="FF8FC6E2"/>
      </top>
      <bottom style="thick">
        <color rgb="FF8FC6E2"/>
      </bottom>
      <diagonal/>
    </border>
    <border>
      <left/>
      <right style="thick">
        <color rgb="FF8FC6E2"/>
      </right>
      <top style="hair">
        <color rgb="FF8FC6E2"/>
      </top>
      <bottom style="thick">
        <color rgb="FF8FC6E2"/>
      </bottom>
      <diagonal/>
    </border>
    <border>
      <left/>
      <right/>
      <top/>
      <bottom style="thin">
        <color rgb="FF6E8390"/>
      </bottom>
      <diagonal/>
    </border>
    <border>
      <left/>
      <right style="thick">
        <color rgb="FF8FC6E2"/>
      </right>
      <top/>
      <bottom style="thin">
        <color rgb="FF6E8390"/>
      </bottom>
      <diagonal/>
    </border>
    <border>
      <left/>
      <right style="hair">
        <color rgb="FF8FC6E2"/>
      </right>
      <top/>
      <bottom style="hair">
        <color rgb="FF8FC6E2"/>
      </bottom>
      <diagonal/>
    </border>
    <border>
      <left/>
      <right style="hair">
        <color rgb="FF8FC6E2"/>
      </right>
      <top style="hair">
        <color rgb="FF8FC6E2"/>
      </top>
      <bottom/>
      <diagonal/>
    </border>
    <border>
      <left/>
      <right style="hair">
        <color rgb="FF8FC6E2"/>
      </right>
      <top/>
      <bottom/>
      <diagonal/>
    </border>
    <border>
      <left style="thick">
        <color rgb="FF8FC6E2"/>
      </left>
      <right/>
      <top/>
      <bottom style="thick">
        <color rgb="FF8FC6E2"/>
      </bottom>
      <diagonal/>
    </border>
    <border>
      <left/>
      <right/>
      <top/>
      <bottom style="thick">
        <color rgb="FF8FC6E2"/>
      </bottom>
      <diagonal/>
    </border>
    <border>
      <left/>
      <right style="thick">
        <color rgb="FF8FC6E2"/>
      </right>
      <top/>
      <bottom style="thick">
        <color rgb="FF8FC6E2"/>
      </bottom>
      <diagonal/>
    </border>
    <border>
      <left style="thick">
        <color rgb="FF8FC6E2"/>
      </left>
      <right/>
      <top/>
      <bottom style="hair">
        <color rgb="FF8FC6E2"/>
      </bottom>
      <diagonal/>
    </border>
    <border>
      <left style="thin">
        <color rgb="FF8FC6E2"/>
      </left>
      <right/>
      <top/>
      <bottom/>
      <diagonal/>
    </border>
  </borders>
  <cellStyleXfs count="12">
    <xf numFmtId="0" fontId="0" fillId="0" borderId="0">
      <alignment horizontal="left" vertical="top" wrapText="1" indent="1"/>
    </xf>
    <xf numFmtId="0" fontId="2" fillId="0" borderId="0" applyNumberFormat="0" applyFill="0" applyBorder="0" applyProtection="0">
      <alignment horizontal="left" vertical="top"/>
    </xf>
    <xf numFmtId="0" fontId="1" fillId="0" borderId="0" applyNumberFormat="0" applyFill="0" applyProtection="0">
      <alignment vertical="top"/>
    </xf>
    <xf numFmtId="0" fontId="3" fillId="0" borderId="0" applyNumberFormat="0" applyFill="0" applyAlignment="0" applyProtection="0"/>
    <xf numFmtId="164" fontId="1" fillId="0" borderId="1" applyFill="0" applyProtection="0">
      <alignment horizontal="left" indent="1"/>
    </xf>
    <xf numFmtId="0" fontId="4" fillId="0" borderId="0" applyNumberFormat="0" applyFill="0" applyProtection="0">
      <alignment horizontal="center" vertical="top"/>
    </xf>
    <xf numFmtId="0" fontId="3" fillId="0" borderId="0" applyNumberFormat="0" applyFill="0" applyBorder="0" applyAlignment="0" applyProtection="0"/>
    <xf numFmtId="0" fontId="7" fillId="0" borderId="0" applyNumberFormat="0" applyFill="0" applyBorder="0" applyProtection="0">
      <alignment horizontal="left"/>
    </xf>
    <xf numFmtId="0" fontId="8" fillId="0" borderId="0" applyNumberFormat="0" applyFill="0" applyBorder="0" applyAlignment="0" applyProtection="0">
      <alignment horizontal="left" vertical="top" wrapText="1" indent="1"/>
    </xf>
    <xf numFmtId="0" fontId="6" fillId="0" borderId="0" applyNumberFormat="0" applyFill="0" applyBorder="0" applyAlignment="0" applyProtection="0"/>
    <xf numFmtId="0" fontId="5" fillId="0" borderId="0">
      <alignment horizontal="left" vertical="top"/>
    </xf>
    <xf numFmtId="0" fontId="5" fillId="0" borderId="1">
      <alignment horizontal="left" vertical="top" wrapText="1" indent="1"/>
    </xf>
  </cellStyleXfs>
  <cellXfs count="187">
    <xf numFmtId="0" fontId="0" fillId="0" borderId="0" xfId="0">
      <alignment horizontal="left" vertical="top" wrapText="1" indent="1"/>
    </xf>
    <xf numFmtId="0" fontId="9" fillId="0" borderId="0" xfId="0" applyFont="1">
      <alignment horizontal="left" vertical="top" wrapText="1" indent="1"/>
    </xf>
    <xf numFmtId="0" fontId="10" fillId="0" borderId="0" xfId="0" applyFont="1">
      <alignment horizontal="left" vertical="top" wrapText="1" indent="1"/>
    </xf>
    <xf numFmtId="0" fontId="12" fillId="3" borderId="9" xfId="11" applyFont="1" applyFill="1" applyBorder="1">
      <alignment horizontal="left" vertical="top" wrapText="1" indent="1"/>
    </xf>
    <xf numFmtId="164" fontId="12" fillId="3" borderId="12" xfId="4" applyFont="1" applyFill="1" applyBorder="1">
      <alignment horizontal="left" indent="1"/>
    </xf>
    <xf numFmtId="164" fontId="12" fillId="3" borderId="18" xfId="4" applyFont="1" applyFill="1" applyBorder="1">
      <alignment horizontal="left" indent="1"/>
    </xf>
    <xf numFmtId="0" fontId="13" fillId="0" borderId="0" xfId="0" applyFont="1">
      <alignment horizontal="left" vertical="top" wrapText="1" indent="1"/>
    </xf>
    <xf numFmtId="0" fontId="12" fillId="0" borderId="9" xfId="0" applyFont="1" applyBorder="1">
      <alignment horizontal="left" vertical="top" wrapText="1" indent="1"/>
    </xf>
    <xf numFmtId="0" fontId="12" fillId="0" borderId="16" xfId="0" applyFont="1" applyBorder="1">
      <alignment horizontal="left" vertical="top" wrapText="1" indent="1"/>
    </xf>
    <xf numFmtId="0" fontId="12" fillId="0" borderId="9" xfId="11" applyFont="1" applyBorder="1">
      <alignment horizontal="left" vertical="top" wrapText="1" indent="1"/>
    </xf>
    <xf numFmtId="0" fontId="12" fillId="0" borderId="16" xfId="11" applyFont="1" applyBorder="1">
      <alignment horizontal="left" vertical="top" wrapText="1" indent="1"/>
    </xf>
    <xf numFmtId="0" fontId="12" fillId="0" borderId="12" xfId="0" applyFont="1" applyBorder="1">
      <alignment horizontal="left" vertical="top" wrapText="1" indent="1"/>
    </xf>
    <xf numFmtId="0" fontId="12" fillId="5" borderId="9" xfId="11" applyFont="1" applyFill="1" applyBorder="1">
      <alignment horizontal="left" vertical="top" wrapText="1" indent="1"/>
    </xf>
    <xf numFmtId="18" fontId="11" fillId="5" borderId="9" xfId="11" applyNumberFormat="1" applyFont="1" applyFill="1" applyBorder="1" applyAlignment="1">
      <alignment horizontal="left" vertical="top" wrapText="1"/>
    </xf>
    <xf numFmtId="0" fontId="14" fillId="4" borderId="5" xfId="2" applyFont="1" applyFill="1" applyBorder="1" applyAlignment="1">
      <alignment horizontal="center" vertical="center"/>
    </xf>
    <xf numFmtId="0" fontId="14" fillId="4" borderId="0" xfId="2" applyFont="1" applyFill="1" applyAlignment="1">
      <alignment horizontal="center" vertical="center"/>
    </xf>
    <xf numFmtId="0" fontId="14" fillId="4" borderId="6" xfId="2" applyFont="1" applyFill="1" applyBorder="1" applyAlignment="1">
      <alignment horizontal="center" vertical="center"/>
    </xf>
    <xf numFmtId="0" fontId="17" fillId="0" borderId="0" xfId="0" applyFont="1">
      <alignment horizontal="left" vertical="top" wrapText="1" indent="1"/>
    </xf>
    <xf numFmtId="0" fontId="18" fillId="2" borderId="5" xfId="10" applyFont="1" applyFill="1" applyBorder="1" applyAlignment="1">
      <alignment horizontal="right" vertical="center"/>
    </xf>
    <xf numFmtId="0" fontId="19" fillId="2" borderId="7" xfId="10" applyFont="1" applyFill="1" applyBorder="1" applyAlignment="1">
      <alignment horizontal="center" vertical="center"/>
    </xf>
    <xf numFmtId="0" fontId="18" fillId="2" borderId="0" xfId="10" applyFont="1" applyFill="1" applyAlignment="1">
      <alignment horizontal="right" vertical="center"/>
    </xf>
    <xf numFmtId="0" fontId="20" fillId="2" borderId="0" xfId="5" applyFont="1" applyFill="1" applyAlignment="1">
      <alignment horizontal="center" vertical="center"/>
    </xf>
    <xf numFmtId="0" fontId="19" fillId="2" borderId="0" xfId="0" applyFont="1" applyFill="1">
      <alignment horizontal="left" vertical="top" wrapText="1" indent="1"/>
    </xf>
    <xf numFmtId="0" fontId="19" fillId="2" borderId="6" xfId="0" applyFont="1" applyFill="1" applyBorder="1">
      <alignment horizontal="left" vertical="top" wrapText="1" indent="1"/>
    </xf>
    <xf numFmtId="164" fontId="23" fillId="5" borderId="13" xfId="4" applyFont="1" applyFill="1" applyBorder="1">
      <alignment horizontal="left" indent="1"/>
    </xf>
    <xf numFmtId="164" fontId="23" fillId="5" borderId="8" xfId="4" applyFont="1" applyFill="1" applyBorder="1">
      <alignment horizontal="left" indent="1"/>
    </xf>
    <xf numFmtId="164" fontId="23" fillId="0" borderId="8" xfId="4" applyFont="1" applyFill="1" applyBorder="1">
      <alignment horizontal="left" indent="1"/>
    </xf>
    <xf numFmtId="164" fontId="23" fillId="0" borderId="14" xfId="4" applyFont="1" applyFill="1" applyBorder="1">
      <alignment horizontal="left" indent="1"/>
    </xf>
    <xf numFmtId="164" fontId="23" fillId="5" borderId="12" xfId="4" applyFont="1" applyFill="1" applyBorder="1">
      <alignment horizontal="left" indent="1"/>
    </xf>
    <xf numFmtId="164" fontId="23" fillId="0" borderId="12" xfId="4" applyFont="1" applyFill="1" applyBorder="1">
      <alignment horizontal="left" indent="1"/>
    </xf>
    <xf numFmtId="164" fontId="23" fillId="3" borderId="8" xfId="4" applyFont="1" applyFill="1" applyBorder="1">
      <alignment horizontal="left" indent="1"/>
    </xf>
    <xf numFmtId="164" fontId="23" fillId="3" borderId="14" xfId="4" applyFont="1" applyFill="1" applyBorder="1">
      <alignment horizontal="left" indent="1"/>
    </xf>
    <xf numFmtId="0" fontId="9" fillId="2" borderId="0" xfId="0" applyFont="1" applyFill="1">
      <alignment horizontal="left" vertical="top" wrapText="1" indent="1"/>
    </xf>
    <xf numFmtId="0" fontId="25" fillId="2" borderId="0" xfId="3" applyFont="1" applyFill="1" applyAlignment="1">
      <alignment horizontal="left" vertical="top"/>
    </xf>
    <xf numFmtId="0" fontId="26" fillId="2" borderId="0" xfId="5" applyFont="1" applyFill="1">
      <alignment horizontal="center" vertical="top"/>
    </xf>
    <xf numFmtId="0" fontId="12" fillId="3" borderId="11" xfId="11" applyFont="1" applyFill="1" applyBorder="1">
      <alignment horizontal="left" vertical="top" wrapText="1" indent="1"/>
    </xf>
    <xf numFmtId="0" fontId="28" fillId="0" borderId="0" xfId="0" applyFont="1">
      <alignment horizontal="left" vertical="top" wrapText="1" indent="1"/>
    </xf>
    <xf numFmtId="164" fontId="27" fillId="0" borderId="8" xfId="4" applyFont="1" applyBorder="1">
      <alignment horizontal="left" indent="1"/>
    </xf>
    <xf numFmtId="0" fontId="27" fillId="0" borderId="0" xfId="0" applyFont="1">
      <alignment horizontal="left" vertical="top" wrapText="1" indent="1"/>
    </xf>
    <xf numFmtId="164" fontId="27" fillId="3" borderId="8" xfId="4" applyFont="1" applyFill="1" applyBorder="1">
      <alignment horizontal="left" indent="1"/>
    </xf>
    <xf numFmtId="164" fontId="27" fillId="0" borderId="25" xfId="4" applyFont="1" applyBorder="1">
      <alignment horizontal="left" indent="1"/>
    </xf>
    <xf numFmtId="164" fontId="27" fillId="0" borderId="12" xfId="4" applyFont="1" applyBorder="1">
      <alignment horizontal="left" indent="1"/>
    </xf>
    <xf numFmtId="164" fontId="27" fillId="7" borderId="8" xfId="4" applyFont="1" applyFill="1" applyBorder="1">
      <alignment horizontal="left" indent="1"/>
    </xf>
    <xf numFmtId="164" fontId="30" fillId="7" borderId="8" xfId="4" applyFont="1" applyFill="1" applyBorder="1">
      <alignment horizontal="left" indent="1"/>
    </xf>
    <xf numFmtId="164" fontId="29" fillId="3" borderId="10" xfId="4" applyFont="1" applyFill="1" applyBorder="1">
      <alignment horizontal="left" indent="1"/>
    </xf>
    <xf numFmtId="0" fontId="13" fillId="3" borderId="9" xfId="11" applyFont="1" applyFill="1" applyBorder="1">
      <alignment horizontal="left" vertical="top" wrapText="1" indent="1"/>
    </xf>
    <xf numFmtId="164" fontId="27" fillId="3" borderId="25" xfId="4" applyFont="1" applyFill="1" applyBorder="1">
      <alignment horizontal="left" indent="1"/>
    </xf>
    <xf numFmtId="0" fontId="13" fillId="3" borderId="24" xfId="11" applyFont="1" applyFill="1" applyBorder="1">
      <alignment horizontal="left" vertical="top" wrapText="1" indent="1"/>
    </xf>
    <xf numFmtId="164" fontId="27" fillId="0" borderId="26" xfId="4" applyFont="1" applyBorder="1">
      <alignment horizontal="left" indent="1"/>
    </xf>
    <xf numFmtId="0" fontId="31" fillId="2" borderId="0" xfId="3" applyFont="1" applyFill="1" applyAlignment="1">
      <alignment horizontal="left" vertical="top"/>
    </xf>
    <xf numFmtId="0" fontId="9" fillId="3" borderId="9" xfId="11" applyFont="1" applyFill="1" applyBorder="1">
      <alignment horizontal="left" vertical="top" wrapText="1" indent="1"/>
    </xf>
    <xf numFmtId="0" fontId="9" fillId="3" borderId="24" xfId="11" applyFont="1" applyFill="1" applyBorder="1">
      <alignment horizontal="left" vertical="top" wrapText="1" indent="1"/>
    </xf>
    <xf numFmtId="0" fontId="26" fillId="2" borderId="0" xfId="5" applyFont="1" applyFill="1" applyAlignment="1">
      <alignment horizontal="center" vertical="center"/>
    </xf>
    <xf numFmtId="0" fontId="12" fillId="3" borderId="24" xfId="11" applyFont="1" applyFill="1" applyBorder="1">
      <alignment horizontal="left" vertical="top" wrapText="1" indent="1"/>
    </xf>
    <xf numFmtId="164" fontId="29" fillId="3" borderId="25" xfId="4" applyFont="1" applyFill="1" applyBorder="1">
      <alignment horizontal="left" indent="1"/>
    </xf>
    <xf numFmtId="164" fontId="27" fillId="3" borderId="12" xfId="4" applyFont="1" applyFill="1" applyBorder="1">
      <alignment horizontal="left" indent="1"/>
    </xf>
    <xf numFmtId="0" fontId="33" fillId="0" borderId="9" xfId="11" applyFont="1" applyBorder="1" applyAlignment="1">
      <alignment horizontal="left" vertical="top" wrapText="1"/>
    </xf>
    <xf numFmtId="0" fontId="33" fillId="0" borderId="0" xfId="0" applyFont="1" applyAlignment="1">
      <alignment horizontal="left" vertical="top" wrapText="1"/>
    </xf>
    <xf numFmtId="18" fontId="33" fillId="0" borderId="9" xfId="11" applyNumberFormat="1" applyFont="1" applyBorder="1" applyAlignment="1">
      <alignment horizontal="left" vertical="top" wrapText="1"/>
    </xf>
    <xf numFmtId="0" fontId="33" fillId="3" borderId="9" xfId="11" applyFont="1" applyFill="1" applyBorder="1" applyAlignment="1">
      <alignment horizontal="left" vertical="top" wrapText="1"/>
    </xf>
    <xf numFmtId="0" fontId="33" fillId="7" borderId="9" xfId="11" applyFont="1" applyFill="1" applyBorder="1" applyAlignment="1">
      <alignment horizontal="left" vertical="top" wrapText="1"/>
    </xf>
    <xf numFmtId="0" fontId="33" fillId="3" borderId="24" xfId="11" applyFont="1" applyFill="1" applyBorder="1" applyAlignment="1">
      <alignment horizontal="left" vertical="top" wrapText="1"/>
    </xf>
    <xf numFmtId="0" fontId="33" fillId="3" borderId="12" xfId="11" applyFont="1" applyFill="1" applyBorder="1" applyAlignment="1">
      <alignment horizontal="left" vertical="top" wrapText="1"/>
    </xf>
    <xf numFmtId="0" fontId="35" fillId="2" borderId="0" xfId="7" applyFont="1" applyFill="1" applyBorder="1">
      <alignment horizontal="left"/>
    </xf>
    <xf numFmtId="0" fontId="36" fillId="2" borderId="0" xfId="5" applyFont="1" applyFill="1">
      <alignment horizontal="center" vertical="top"/>
    </xf>
    <xf numFmtId="0" fontId="37" fillId="2" borderId="0" xfId="3" applyFont="1" applyFill="1" applyAlignment="1">
      <alignment horizontal="left" vertical="top"/>
    </xf>
    <xf numFmtId="0" fontId="11" fillId="0" borderId="9" xfId="11" applyFont="1" applyBorder="1" applyAlignment="1">
      <alignment horizontal="left" vertical="top" wrapText="1"/>
    </xf>
    <xf numFmtId="164" fontId="23" fillId="0" borderId="8" xfId="4" applyFont="1" applyBorder="1">
      <alignment horizontal="left" indent="1"/>
    </xf>
    <xf numFmtId="164" fontId="27" fillId="3" borderId="9" xfId="4" applyFont="1" applyFill="1" applyBorder="1">
      <alignment horizontal="left" indent="1"/>
    </xf>
    <xf numFmtId="164" fontId="27" fillId="3" borderId="0" xfId="4" applyFont="1" applyFill="1" applyBorder="1">
      <alignment horizontal="left" indent="1"/>
    </xf>
    <xf numFmtId="0" fontId="11" fillId="3" borderId="9" xfId="11" applyFont="1" applyFill="1" applyBorder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3" borderId="24" xfId="11" applyFont="1" applyFill="1" applyBorder="1" applyAlignment="1">
      <alignment horizontal="left" vertical="top" wrapText="1"/>
    </xf>
    <xf numFmtId="164" fontId="27" fillId="0" borderId="14" xfId="4" applyFont="1" applyBorder="1">
      <alignment horizontal="left" indent="1"/>
    </xf>
    <xf numFmtId="0" fontId="11" fillId="0" borderId="16" xfId="11" applyFont="1" applyBorder="1" applyAlignment="1">
      <alignment horizontal="left" vertical="top" wrapText="1"/>
    </xf>
    <xf numFmtId="164" fontId="27" fillId="3" borderId="14" xfId="4" applyFont="1" applyFill="1" applyBorder="1">
      <alignment horizontal="left" indent="1"/>
    </xf>
    <xf numFmtId="0" fontId="11" fillId="3" borderId="16" xfId="11" applyFont="1" applyFill="1" applyBorder="1" applyAlignment="1">
      <alignment horizontal="left" vertical="top" wrapText="1"/>
    </xf>
    <xf numFmtId="164" fontId="27" fillId="3" borderId="15" xfId="4" applyFont="1" applyFill="1" applyBorder="1">
      <alignment horizontal="left" indent="1"/>
    </xf>
    <xf numFmtId="164" fontId="27" fillId="3" borderId="16" xfId="4" applyFont="1" applyFill="1" applyBorder="1">
      <alignment horizontal="left" indent="1"/>
    </xf>
    <xf numFmtId="0" fontId="13" fillId="0" borderId="6" xfId="0" applyFont="1" applyBorder="1">
      <alignment horizontal="left" vertical="top" wrapText="1" indent="1"/>
    </xf>
    <xf numFmtId="0" fontId="9" fillId="0" borderId="6" xfId="0" applyFont="1" applyBorder="1">
      <alignment horizontal="left" vertical="top" wrapText="1" indent="1"/>
    </xf>
    <xf numFmtId="0" fontId="28" fillId="0" borderId="6" xfId="0" applyFont="1" applyBorder="1">
      <alignment horizontal="left" vertical="top" wrapText="1" indent="1"/>
    </xf>
    <xf numFmtId="0" fontId="11" fillId="0" borderId="6" xfId="0" applyFont="1" applyBorder="1" applyAlignment="1">
      <alignment horizontal="left" vertical="top" wrapText="1"/>
    </xf>
    <xf numFmtId="0" fontId="27" fillId="0" borderId="6" xfId="0" applyFont="1" applyBorder="1">
      <alignment horizontal="left" vertical="top" wrapText="1" indent="1"/>
    </xf>
    <xf numFmtId="0" fontId="36" fillId="2" borderId="6" xfId="5" applyFont="1" applyFill="1" applyBorder="1">
      <alignment horizontal="center" vertical="top"/>
    </xf>
    <xf numFmtId="0" fontId="9" fillId="0" borderId="28" xfId="0" applyFont="1" applyBorder="1">
      <alignment horizontal="left" vertical="top" wrapText="1" indent="1"/>
    </xf>
    <xf numFmtId="0" fontId="10" fillId="0" borderId="6" xfId="0" applyFont="1" applyBorder="1">
      <alignment horizontal="left" vertical="top" wrapText="1" indent="1"/>
    </xf>
    <xf numFmtId="164" fontId="27" fillId="7" borderId="25" xfId="4" applyFont="1" applyFill="1" applyBorder="1">
      <alignment horizontal="left" indent="1"/>
    </xf>
    <xf numFmtId="0" fontId="33" fillId="0" borderId="6" xfId="0" applyFont="1" applyBorder="1" applyAlignment="1">
      <alignment horizontal="left" vertical="top" wrapText="1"/>
    </xf>
    <xf numFmtId="0" fontId="33" fillId="0" borderId="16" xfId="11" applyFont="1" applyBorder="1" applyAlignment="1">
      <alignment horizontal="left" vertical="top" wrapText="1"/>
    </xf>
    <xf numFmtId="164" fontId="30" fillId="7" borderId="14" xfId="4" applyFont="1" applyFill="1" applyBorder="1">
      <alignment horizontal="left" indent="1"/>
    </xf>
    <xf numFmtId="0" fontId="33" fillId="7" borderId="16" xfId="11" applyFont="1" applyFill="1" applyBorder="1" applyAlignment="1">
      <alignment horizontal="left" vertical="top" wrapText="1"/>
    </xf>
    <xf numFmtId="164" fontId="27" fillId="7" borderId="14" xfId="4" applyFont="1" applyFill="1" applyBorder="1">
      <alignment horizontal="left" indent="1"/>
    </xf>
    <xf numFmtId="0" fontId="9" fillId="2" borderId="6" xfId="0" applyFont="1" applyFill="1" applyBorder="1">
      <alignment horizontal="left" vertical="top" wrapText="1" indent="1"/>
    </xf>
    <xf numFmtId="164" fontId="27" fillId="0" borderId="18" xfId="4" applyFont="1" applyBorder="1">
      <alignment horizontal="left" indent="1"/>
    </xf>
    <xf numFmtId="0" fontId="33" fillId="3" borderId="16" xfId="11" applyFont="1" applyFill="1" applyBorder="1" applyAlignment="1">
      <alignment horizontal="left" vertical="top" wrapText="1"/>
    </xf>
    <xf numFmtId="0" fontId="13" fillId="3" borderId="16" xfId="11" applyFont="1" applyFill="1" applyBorder="1">
      <alignment horizontal="left" vertical="top" wrapText="1" indent="1"/>
    </xf>
    <xf numFmtId="0" fontId="26" fillId="2" borderId="6" xfId="5" applyFont="1" applyFill="1" applyBorder="1">
      <alignment horizontal="center" vertical="top"/>
    </xf>
    <xf numFmtId="164" fontId="33" fillId="3" borderId="0" xfId="4" applyFont="1" applyFill="1" applyBorder="1" applyAlignment="1">
      <alignment horizontal="left"/>
    </xf>
    <xf numFmtId="0" fontId="13" fillId="7" borderId="16" xfId="11" applyFont="1" applyFill="1" applyBorder="1">
      <alignment horizontal="left" vertical="top" wrapText="1" indent="1"/>
    </xf>
    <xf numFmtId="164" fontId="27" fillId="3" borderId="18" xfId="4" applyFont="1" applyFill="1" applyBorder="1">
      <alignment horizontal="left" indent="1"/>
    </xf>
    <xf numFmtId="0" fontId="32" fillId="2" borderId="6" xfId="5" applyFont="1" applyFill="1" applyBorder="1">
      <alignment horizontal="center" vertical="top"/>
    </xf>
    <xf numFmtId="0" fontId="9" fillId="3" borderId="16" xfId="11" applyFont="1" applyFill="1" applyBorder="1">
      <alignment horizontal="left" vertical="top" wrapText="1" indent="1"/>
    </xf>
    <xf numFmtId="0" fontId="33" fillId="3" borderId="0" xfId="11" applyFont="1" applyFill="1" applyBorder="1" applyAlignment="1">
      <alignment horizontal="left" vertical="top" wrapText="1"/>
    </xf>
    <xf numFmtId="0" fontId="33" fillId="0" borderId="16" xfId="0" applyFont="1" applyBorder="1" applyAlignment="1">
      <alignment horizontal="left" vertical="top" wrapText="1"/>
    </xf>
    <xf numFmtId="0" fontId="28" fillId="2" borderId="0" xfId="7" applyFont="1" applyFill="1" applyBorder="1">
      <alignment horizontal="left"/>
    </xf>
    <xf numFmtId="0" fontId="38" fillId="2" borderId="0" xfId="5" applyFont="1" applyFill="1">
      <alignment horizontal="center" vertical="top"/>
    </xf>
    <xf numFmtId="0" fontId="39" fillId="2" borderId="0" xfId="3" applyFont="1" applyFill="1" applyAlignment="1">
      <alignment horizontal="left" vertical="top"/>
    </xf>
    <xf numFmtId="0" fontId="23" fillId="0" borderId="0" xfId="0" applyFont="1">
      <alignment horizontal="left" vertical="top" wrapText="1" indent="1"/>
    </xf>
    <xf numFmtId="0" fontId="11" fillId="3" borderId="0" xfId="11" applyFont="1" applyFill="1" applyBorder="1" applyAlignment="1">
      <alignment horizontal="left" vertical="top" wrapText="1"/>
    </xf>
    <xf numFmtId="164" fontId="23" fillId="3" borderId="25" xfId="4" applyFont="1" applyFill="1" applyBorder="1">
      <alignment horizontal="left" indent="1"/>
    </xf>
    <xf numFmtId="0" fontId="23" fillId="0" borderId="6" xfId="0" applyFont="1" applyBorder="1">
      <alignment horizontal="left" vertical="top" wrapText="1" indent="1"/>
    </xf>
    <xf numFmtId="164" fontId="23" fillId="0" borderId="14" xfId="4" applyFont="1" applyBorder="1">
      <alignment horizontal="left" indent="1"/>
    </xf>
    <xf numFmtId="0" fontId="38" fillId="2" borderId="6" xfId="5" applyFont="1" applyFill="1" applyBorder="1">
      <alignment horizontal="center" vertical="top"/>
    </xf>
    <xf numFmtId="0" fontId="11" fillId="0" borderId="0" xfId="0" applyFont="1">
      <alignment horizontal="left" vertical="top" wrapText="1" indent="1"/>
    </xf>
    <xf numFmtId="0" fontId="11" fillId="0" borderId="6" xfId="0" applyFont="1" applyBorder="1">
      <alignment horizontal="left" vertical="top" wrapText="1" indent="1"/>
    </xf>
    <xf numFmtId="0" fontId="28" fillId="0" borderId="28" xfId="0" applyFont="1" applyBorder="1">
      <alignment horizontal="left" vertical="top" wrapText="1" indent="1"/>
    </xf>
    <xf numFmtId="164" fontId="27" fillId="0" borderId="8" xfId="4" applyFont="1" applyFill="1" applyBorder="1">
      <alignment horizontal="left" indent="1"/>
    </xf>
    <xf numFmtId="164" fontId="27" fillId="0" borderId="14" xfId="4" applyFont="1" applyFill="1" applyBorder="1">
      <alignment horizontal="left" indent="1"/>
    </xf>
    <xf numFmtId="0" fontId="13" fillId="0" borderId="12" xfId="11" applyFont="1" applyBorder="1" applyAlignment="1">
      <alignment horizontal="left" vertical="top" wrapText="1"/>
    </xf>
    <xf numFmtId="0" fontId="13" fillId="0" borderId="18" xfId="11" applyFont="1" applyBorder="1" applyAlignment="1">
      <alignment horizontal="left" vertical="top" wrapText="1"/>
    </xf>
    <xf numFmtId="164" fontId="27" fillId="0" borderId="10" xfId="4" applyFont="1" applyFill="1" applyBorder="1">
      <alignment horizontal="left" indent="1"/>
    </xf>
    <xf numFmtId="0" fontId="33" fillId="0" borderId="11" xfId="11" applyFont="1" applyBorder="1" applyAlignment="1">
      <alignment horizontal="left" vertical="top" wrapText="1"/>
    </xf>
    <xf numFmtId="164" fontId="27" fillId="0" borderId="25" xfId="4" applyFont="1" applyFill="1" applyBorder="1">
      <alignment horizontal="left" indent="1"/>
    </xf>
    <xf numFmtId="164" fontId="27" fillId="0" borderId="12" xfId="4" applyFont="1" applyFill="1" applyBorder="1">
      <alignment horizontal="left" indent="1"/>
    </xf>
    <xf numFmtId="164" fontId="27" fillId="0" borderId="18" xfId="4" applyFont="1" applyFill="1" applyBorder="1">
      <alignment horizontal="left" indent="1"/>
    </xf>
    <xf numFmtId="164" fontId="27" fillId="0" borderId="0" xfId="4" applyFont="1" applyFill="1" applyBorder="1">
      <alignment horizontal="left" indent="1"/>
    </xf>
    <xf numFmtId="0" fontId="33" fillId="0" borderId="0" xfId="11" applyFont="1" applyBorder="1" applyAlignment="1">
      <alignment horizontal="left" vertical="top" wrapText="1"/>
    </xf>
    <xf numFmtId="18" fontId="11" fillId="5" borderId="15" xfId="11" applyNumberFormat="1" applyFont="1" applyFill="1" applyBorder="1" applyAlignment="1">
      <alignment horizontal="center" vertical="top" wrapText="1"/>
    </xf>
    <xf numFmtId="18" fontId="11" fillId="5" borderId="9" xfId="11" applyNumberFormat="1" applyFont="1" applyFill="1" applyBorder="1" applyAlignment="1">
      <alignment horizontal="center" vertical="top" wrapText="1"/>
    </xf>
    <xf numFmtId="18" fontId="11" fillId="5" borderId="12" xfId="0" applyNumberFormat="1" applyFont="1" applyFill="1" applyBorder="1" applyAlignment="1">
      <alignment horizontal="center" vertical="top" wrapText="1"/>
    </xf>
    <xf numFmtId="165" fontId="11" fillId="5" borderId="9" xfId="11" applyNumberFormat="1" applyFont="1" applyFill="1" applyBorder="1" applyAlignment="1">
      <alignment horizontal="center" vertical="top" wrapText="1"/>
    </xf>
    <xf numFmtId="164" fontId="23" fillId="0" borderId="13" xfId="4" applyFont="1" applyFill="1" applyBorder="1">
      <alignment horizontal="left" indent="1"/>
    </xf>
    <xf numFmtId="18" fontId="11" fillId="0" borderId="9" xfId="11" applyNumberFormat="1" applyFont="1" applyBorder="1" applyAlignment="1">
      <alignment horizontal="center" vertical="top" wrapText="1"/>
    </xf>
    <xf numFmtId="18" fontId="11" fillId="0" borderId="12" xfId="11" applyNumberFormat="1" applyFont="1" applyBorder="1" applyAlignment="1">
      <alignment horizontal="center" vertical="top" wrapText="1"/>
    </xf>
    <xf numFmtId="18" fontId="33" fillId="0" borderId="24" xfId="11" applyNumberFormat="1" applyFont="1" applyBorder="1" applyAlignment="1">
      <alignment horizontal="center" vertical="top" wrapText="1"/>
    </xf>
    <xf numFmtId="18" fontId="33" fillId="0" borderId="11" xfId="11" applyNumberFormat="1" applyFont="1" applyBorder="1" applyAlignment="1">
      <alignment horizontal="center" vertical="top" wrapText="1"/>
    </xf>
    <xf numFmtId="18" fontId="33" fillId="0" borderId="9" xfId="11" applyNumberFormat="1" applyFont="1" applyBorder="1" applyAlignment="1">
      <alignment horizontal="center" vertical="top" wrapText="1"/>
    </xf>
    <xf numFmtId="18" fontId="33" fillId="0" borderId="26" xfId="11" applyNumberFormat="1" applyFont="1" applyBorder="1" applyAlignment="1">
      <alignment horizontal="center" vertical="top" wrapText="1"/>
    </xf>
    <xf numFmtId="19" fontId="33" fillId="3" borderId="9" xfId="11" applyNumberFormat="1" applyFont="1" applyFill="1" applyBorder="1" applyAlignment="1">
      <alignment horizontal="center" vertical="top" wrapText="1"/>
    </xf>
    <xf numFmtId="19" fontId="33" fillId="0" borderId="24" xfId="11" applyNumberFormat="1" applyFont="1" applyBorder="1" applyAlignment="1">
      <alignment horizontal="center" vertical="top" wrapText="1"/>
    </xf>
    <xf numFmtId="19" fontId="33" fillId="0" borderId="9" xfId="11" applyNumberFormat="1" applyFont="1" applyBorder="1" applyAlignment="1">
      <alignment horizontal="center" vertical="top" wrapText="1"/>
    </xf>
    <xf numFmtId="19" fontId="11" fillId="0" borderId="9" xfId="11" applyNumberFormat="1" applyFont="1" applyBorder="1" applyAlignment="1">
      <alignment horizontal="center" vertical="top" wrapText="1"/>
    </xf>
    <xf numFmtId="19" fontId="11" fillId="3" borderId="9" xfId="11" applyNumberFormat="1" applyFont="1" applyFill="1" applyBorder="1" applyAlignment="1">
      <alignment horizontal="center" vertical="top" wrapText="1"/>
    </xf>
    <xf numFmtId="0" fontId="33" fillId="0" borderId="9" xfId="11" applyFont="1" applyBorder="1" applyAlignment="1">
      <alignment horizontal="center" vertical="top" wrapText="1"/>
    </xf>
    <xf numFmtId="0" fontId="11" fillId="0" borderId="9" xfId="11" applyFont="1" applyBorder="1" applyAlignment="1">
      <alignment horizontal="center" vertical="top" wrapText="1"/>
    </xf>
    <xf numFmtId="19" fontId="11" fillId="0" borderId="24" xfId="11" applyNumberFormat="1" applyFont="1" applyBorder="1" applyAlignment="1">
      <alignment horizontal="center" vertical="top" wrapText="1"/>
    </xf>
    <xf numFmtId="18" fontId="33" fillId="3" borderId="9" xfId="11" applyNumberFormat="1" applyFont="1" applyFill="1" applyBorder="1" applyAlignment="1">
      <alignment horizontal="center" vertical="top" wrapText="1"/>
    </xf>
    <xf numFmtId="18" fontId="11" fillId="3" borderId="24" xfId="11" applyNumberFormat="1" applyFont="1" applyFill="1" applyBorder="1" applyAlignment="1">
      <alignment horizontal="center" vertical="top" wrapText="1"/>
    </xf>
    <xf numFmtId="0" fontId="40" fillId="8" borderId="7" xfId="10" applyFont="1" applyFill="1" applyBorder="1" applyAlignment="1">
      <alignment horizontal="center" vertical="center"/>
    </xf>
    <xf numFmtId="49" fontId="24" fillId="2" borderId="23" xfId="0" applyNumberFormat="1" applyFont="1" applyFill="1" applyBorder="1" applyAlignment="1"/>
    <xf numFmtId="0" fontId="41" fillId="2" borderId="31" xfId="7" applyFont="1" applyFill="1" applyBorder="1">
      <alignment horizontal="left"/>
    </xf>
    <xf numFmtId="49" fontId="24" fillId="2" borderId="6" xfId="0" applyNumberFormat="1" applyFont="1" applyFill="1" applyBorder="1" applyAlignment="1"/>
    <xf numFmtId="164" fontId="27" fillId="5" borderId="8" xfId="4" applyFont="1" applyFill="1" applyBorder="1">
      <alignment horizontal="left" indent="1"/>
    </xf>
    <xf numFmtId="164" fontId="23" fillId="0" borderId="10" xfId="4" applyFont="1" applyFill="1" applyBorder="1">
      <alignment horizontal="left" indent="1"/>
    </xf>
    <xf numFmtId="18" fontId="11" fillId="0" borderId="9" xfId="11" applyNumberFormat="1" applyFont="1" applyBorder="1" applyAlignment="1">
      <alignment horizontal="left" vertical="top" wrapText="1"/>
    </xf>
    <xf numFmtId="165" fontId="11" fillId="0" borderId="11" xfId="0" applyNumberFormat="1" applyFont="1" applyBorder="1" applyAlignment="1">
      <alignment horizontal="center" vertical="top" wrapText="1"/>
    </xf>
    <xf numFmtId="18" fontId="11" fillId="3" borderId="9" xfId="11" applyNumberFormat="1" applyFont="1" applyFill="1" applyBorder="1" applyAlignment="1">
      <alignment horizontal="center" vertical="top" wrapText="1"/>
    </xf>
    <xf numFmtId="18" fontId="11" fillId="3" borderId="9" xfId="0" applyNumberFormat="1" applyFont="1" applyFill="1" applyBorder="1" applyAlignment="1">
      <alignment horizontal="center" vertical="top" wrapText="1"/>
    </xf>
    <xf numFmtId="0" fontId="12" fillId="3" borderId="9" xfId="0" applyFont="1" applyFill="1" applyBorder="1">
      <alignment horizontal="left" vertical="top" wrapText="1" indent="1"/>
    </xf>
    <xf numFmtId="0" fontId="12" fillId="3" borderId="16" xfId="0" applyFont="1" applyFill="1" applyBorder="1">
      <alignment horizontal="left" vertical="top" wrapText="1" indent="1"/>
    </xf>
    <xf numFmtId="164" fontId="23" fillId="3" borderId="13" xfId="4" applyFont="1" applyFill="1" applyBorder="1">
      <alignment horizontal="left" indent="1"/>
    </xf>
    <xf numFmtId="18" fontId="11" fillId="3" borderId="17" xfId="11" applyNumberFormat="1" applyFont="1" applyFill="1" applyBorder="1" applyAlignment="1">
      <alignment horizontal="center" vertical="top" wrapText="1"/>
    </xf>
    <xf numFmtId="0" fontId="34" fillId="0" borderId="9" xfId="11" applyFont="1" applyBorder="1" applyAlignment="1">
      <alignment horizontal="left" vertical="top" wrapText="1"/>
    </xf>
    <xf numFmtId="0" fontId="33" fillId="0" borderId="24" xfId="11" applyFont="1" applyBorder="1" applyAlignment="1">
      <alignment horizontal="left" vertical="top" wrapText="1"/>
    </xf>
    <xf numFmtId="164" fontId="27" fillId="0" borderId="26" xfId="4" applyFont="1" applyFill="1" applyBorder="1">
      <alignment horizontal="left" indent="1"/>
    </xf>
    <xf numFmtId="0" fontId="13" fillId="0" borderId="15" xfId="11" applyFont="1" applyBorder="1">
      <alignment horizontal="left" vertical="top" wrapText="1" indent="1"/>
    </xf>
    <xf numFmtId="18" fontId="11" fillId="3" borderId="30" xfId="11" applyNumberFormat="1" applyFont="1" applyFill="1" applyBorder="1" applyAlignment="1">
      <alignment horizontal="center" vertical="top" wrapText="1"/>
    </xf>
    <xf numFmtId="18" fontId="11" fillId="3" borderId="9" xfId="11" applyNumberFormat="1" applyFont="1" applyFill="1" applyBorder="1" applyAlignment="1">
      <alignment horizontal="left" vertical="top" wrapText="1"/>
    </xf>
    <xf numFmtId="19" fontId="11" fillId="3" borderId="24" xfId="11" applyNumberFormat="1" applyFont="1" applyFill="1" applyBorder="1" applyAlignment="1">
      <alignment horizontal="center" vertical="top" wrapText="1"/>
    </xf>
    <xf numFmtId="0" fontId="11" fillId="3" borderId="9" xfId="11" applyFont="1" applyFill="1" applyBorder="1" applyAlignment="1">
      <alignment horizontal="center" vertical="top" wrapText="1"/>
    </xf>
    <xf numFmtId="0" fontId="11" fillId="3" borderId="9" xfId="11" applyFont="1" applyFill="1" applyBorder="1">
      <alignment horizontal="left" vertical="top" wrapText="1" indent="1"/>
    </xf>
    <xf numFmtId="0" fontId="11" fillId="3" borderId="16" xfId="11" applyFont="1" applyFill="1" applyBorder="1">
      <alignment horizontal="left" vertical="top" wrapText="1" indent="1"/>
    </xf>
    <xf numFmtId="0" fontId="22" fillId="2" borderId="2" xfId="0" applyFont="1" applyFill="1" applyBorder="1" applyAlignment="1">
      <alignment horizontal="left" vertical="top" wrapText="1"/>
    </xf>
    <xf numFmtId="0" fontId="22" fillId="2" borderId="3" xfId="0" applyFont="1" applyFill="1" applyBorder="1" applyAlignment="1">
      <alignment horizontal="left" vertical="top" wrapText="1"/>
    </xf>
    <xf numFmtId="0" fontId="22" fillId="2" borderId="4" xfId="0" applyFont="1" applyFill="1" applyBorder="1" applyAlignment="1">
      <alignment horizontal="left" vertical="top" wrapText="1"/>
    </xf>
    <xf numFmtId="0" fontId="15" fillId="6" borderId="19" xfId="11" applyFont="1" applyFill="1" applyBorder="1">
      <alignment horizontal="left" vertical="top" wrapText="1" indent="1"/>
    </xf>
    <xf numFmtId="0" fontId="15" fillId="6" borderId="20" xfId="11" applyFont="1" applyFill="1" applyBorder="1">
      <alignment horizontal="left" vertical="top" wrapText="1" indent="1"/>
    </xf>
    <xf numFmtId="0" fontId="15" fillId="6" borderId="21" xfId="11" applyFont="1" applyFill="1" applyBorder="1">
      <alignment horizontal="left" vertical="top" wrapText="1" indent="1"/>
    </xf>
    <xf numFmtId="49" fontId="24" fillId="2" borderId="22" xfId="1" applyNumberFormat="1" applyFont="1" applyFill="1" applyBorder="1" applyAlignment="1">
      <alignment horizontal="center" vertical="center"/>
    </xf>
    <xf numFmtId="49" fontId="24" fillId="2" borderId="0" xfId="1" applyNumberFormat="1" applyFont="1" applyFill="1" applyBorder="1" applyAlignment="1">
      <alignment horizontal="center"/>
    </xf>
    <xf numFmtId="0" fontId="15" fillId="6" borderId="27" xfId="11" applyFont="1" applyFill="1" applyBorder="1">
      <alignment horizontal="left" vertical="top" wrapText="1" indent="1"/>
    </xf>
    <xf numFmtId="0" fontId="15" fillId="6" borderId="28" xfId="11" applyFont="1" applyFill="1" applyBorder="1">
      <alignment horizontal="left" vertical="top" wrapText="1" indent="1"/>
    </xf>
    <xf numFmtId="0" fontId="15" fillId="6" borderId="29" xfId="11" applyFont="1" applyFill="1" applyBorder="1">
      <alignment horizontal="left" vertical="top" wrapText="1" indent="1"/>
    </xf>
    <xf numFmtId="49" fontId="24" fillId="2" borderId="0" xfId="0" applyNumberFormat="1" applyFont="1" applyFill="1" applyAlignment="1">
      <alignment horizontal="center"/>
    </xf>
    <xf numFmtId="49" fontId="24" fillId="2" borderId="22" xfId="0" applyNumberFormat="1" applyFont="1" applyFill="1" applyBorder="1" applyAlignment="1">
      <alignment horizontal="center"/>
    </xf>
    <xf numFmtId="49" fontId="24" fillId="2" borderId="22" xfId="1" applyNumberFormat="1" applyFont="1" applyFill="1" applyBorder="1" applyAlignment="1">
      <alignment horizontal="center"/>
    </xf>
  </cellXfs>
  <cellStyles count="12">
    <cellStyle name="Calendar details" xfId="11" xr:uid="{00000000-0005-0000-0000-000000000000}"/>
    <cellStyle name="Entry Fields" xfId="10" xr:uid="{00000000-0005-0000-0000-000001000000}"/>
    <cellStyle name="Explanatory Text" xfId="9" builtinId="53" customBuiltin="1"/>
    <cellStyle name="Followed Hyperlink" xfId="8" builtinId="9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6" builtinId="19" customBuiltin="1"/>
    <cellStyle name="Hyperlink" xfId="5" builtinId="8" customBuiltin="1"/>
    <cellStyle name="Normal" xfId="0" builtinId="0" customBuiltin="1"/>
    <cellStyle name="Title" xfId="1" builtinId="15" customBuiltin="1"/>
    <cellStyle name="Year" xfId="7" xr:uid="{00000000-0005-0000-0000-00000B000000}"/>
  </cellStyles>
  <dxfs count="40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24994659260841701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8FC6E2"/>
      <color rgb="FF172743"/>
      <color rgb="FFCFAA49"/>
      <color rgb="FF6E8390"/>
      <color rgb="FF605D71"/>
      <color rgb="FFD9D9D9"/>
      <color rgb="FFEBE9D3"/>
      <color rgb="FFD7B5C0"/>
      <color rgb="FFFAF9F5"/>
      <color rgb="FFE0EB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8FD942B1-3A56-F4BD-3232-AC642D5B246C}"/>
            </a:ext>
          </a:extLst>
        </xdr:cNvPr>
        <xdr:cNvSpPr/>
      </xdr:nvSpPr>
      <xdr:spPr>
        <a:xfrm>
          <a:off x="546100" y="120291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700">
            <a:solidFill>
              <a:schemeClr val="bg1"/>
            </a:solidFill>
            <a:latin typeface="Montserrat" pitchFamily="2" charset="77"/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12700</xdr:colOff>
      <xdr:row>12</xdr:row>
      <xdr:rowOff>164548</xdr:rowOff>
    </xdr:from>
    <xdr:to>
      <xdr:col>9</xdr:col>
      <xdr:colOff>0</xdr:colOff>
      <xdr:row>12</xdr:row>
      <xdr:rowOff>482047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F928AB72-8DEC-B44F-9166-5B5552CA98D8}"/>
            </a:ext>
          </a:extLst>
        </xdr:cNvPr>
        <xdr:cNvSpPr txBox="1"/>
      </xdr:nvSpPr>
      <xdr:spPr>
        <a:xfrm>
          <a:off x="547437" y="7097029"/>
          <a:ext cx="17299405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1241353</xdr:colOff>
      <xdr:row>14</xdr:row>
      <xdr:rowOff>181429</xdr:rowOff>
    </xdr:from>
    <xdr:to>
      <xdr:col>5</xdr:col>
      <xdr:colOff>9548</xdr:colOff>
      <xdr:row>14</xdr:row>
      <xdr:rowOff>496957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BCA802B6-3FA0-6941-9E56-B08D68162AD3}"/>
            </a:ext>
          </a:extLst>
        </xdr:cNvPr>
        <xdr:cNvSpPr txBox="1"/>
      </xdr:nvSpPr>
      <xdr:spPr>
        <a:xfrm>
          <a:off x="1776090" y="8383910"/>
          <a:ext cx="6187669" cy="315528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1</xdr:col>
      <xdr:colOff>266699</xdr:colOff>
      <xdr:row>8</xdr:row>
      <xdr:rowOff>186267</xdr:rowOff>
    </xdr:from>
    <xdr:to>
      <xdr:col>8</xdr:col>
      <xdr:colOff>2463800</xdr:colOff>
      <xdr:row>8</xdr:row>
      <xdr:rowOff>508000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F165233B-5508-A848-A286-0B0D0C6F107C}"/>
            </a:ext>
          </a:extLst>
        </xdr:cNvPr>
        <xdr:cNvSpPr txBox="1"/>
      </xdr:nvSpPr>
      <xdr:spPr>
        <a:xfrm>
          <a:off x="533399" y="4567767"/>
          <a:ext cx="17322801" cy="321733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 A</a:t>
          </a:r>
        </a:p>
      </xdr:txBody>
    </xdr:sp>
    <xdr:clientData/>
  </xdr:twoCellAnchor>
  <xdr:twoCellAnchor>
    <xdr:from>
      <xdr:col>2</xdr:col>
      <xdr:colOff>1257299</xdr:colOff>
      <xdr:row>10</xdr:row>
      <xdr:rowOff>203200</xdr:rowOff>
    </xdr:from>
    <xdr:to>
      <xdr:col>9</xdr:col>
      <xdr:colOff>0</xdr:colOff>
      <xdr:row>10</xdr:row>
      <xdr:rowOff>520700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723C9AFA-9B4A-EB4E-A19C-7AA86AF38E57}"/>
            </a:ext>
          </a:extLst>
        </xdr:cNvPr>
        <xdr:cNvSpPr txBox="1"/>
      </xdr:nvSpPr>
      <xdr:spPr>
        <a:xfrm>
          <a:off x="1790699" y="5854700"/>
          <a:ext cx="16078201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 B</a:t>
          </a:r>
        </a:p>
      </xdr:txBody>
    </xdr:sp>
    <xdr:clientData/>
  </xdr:twoCellAnchor>
  <xdr:twoCellAnchor>
    <xdr:from>
      <xdr:col>2</xdr:col>
      <xdr:colOff>25399</xdr:colOff>
      <xdr:row>14</xdr:row>
      <xdr:rowOff>177800</xdr:rowOff>
    </xdr:from>
    <xdr:to>
      <xdr:col>2</xdr:col>
      <xdr:colOff>1244600</xdr:colOff>
      <xdr:row>14</xdr:row>
      <xdr:rowOff>495300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9C458F8-F431-0247-B01A-DD11D15F77A8}"/>
            </a:ext>
          </a:extLst>
        </xdr:cNvPr>
        <xdr:cNvSpPr txBox="1"/>
      </xdr:nvSpPr>
      <xdr:spPr>
        <a:xfrm>
          <a:off x="558799" y="8369300"/>
          <a:ext cx="1219201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1181100</xdr:colOff>
      <xdr:row>6</xdr:row>
      <xdr:rowOff>177248</xdr:rowOff>
    </xdr:from>
    <xdr:to>
      <xdr:col>8</xdr:col>
      <xdr:colOff>2463800</xdr:colOff>
      <xdr:row>6</xdr:row>
      <xdr:rowOff>494748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6B90369C-147D-854A-8863-D2115F887B70}"/>
            </a:ext>
          </a:extLst>
        </xdr:cNvPr>
        <xdr:cNvSpPr txBox="1"/>
      </xdr:nvSpPr>
      <xdr:spPr>
        <a:xfrm>
          <a:off x="1714500" y="3288748"/>
          <a:ext cx="161417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12699</xdr:colOff>
      <xdr:row>10</xdr:row>
      <xdr:rowOff>198967</xdr:rowOff>
    </xdr:from>
    <xdr:to>
      <xdr:col>2</xdr:col>
      <xdr:colOff>1270000</xdr:colOff>
      <xdr:row>10</xdr:row>
      <xdr:rowOff>520700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47B93E7D-2B01-FB4F-B059-627B6262F843}"/>
            </a:ext>
          </a:extLst>
        </xdr:cNvPr>
        <xdr:cNvSpPr txBox="1"/>
      </xdr:nvSpPr>
      <xdr:spPr>
        <a:xfrm>
          <a:off x="546099" y="5850467"/>
          <a:ext cx="1257301" cy="321733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12699</xdr:colOff>
      <xdr:row>6</xdr:row>
      <xdr:rowOff>177800</xdr:rowOff>
    </xdr:from>
    <xdr:to>
      <xdr:col>2</xdr:col>
      <xdr:colOff>1231900</xdr:colOff>
      <xdr:row>6</xdr:row>
      <xdr:rowOff>495300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CAACEB55-7D8D-4E4C-888A-72EAAA770E90}"/>
            </a:ext>
          </a:extLst>
        </xdr:cNvPr>
        <xdr:cNvSpPr txBox="1"/>
      </xdr:nvSpPr>
      <xdr:spPr>
        <a:xfrm>
          <a:off x="546099" y="3289300"/>
          <a:ext cx="1219201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2028825</xdr:colOff>
      <xdr:row>1</xdr:row>
      <xdr:rowOff>752475</xdr:rowOff>
    </xdr:from>
    <xdr:to>
      <xdr:col>8</xdr:col>
      <xdr:colOff>1971675</xdr:colOff>
      <xdr:row>3</xdr:row>
      <xdr:rowOff>628650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DF5E69F-9EB3-BED3-D272-A46E429C1AFB}"/>
            </a:ext>
            <a:ext uri="{147F2762-F138-4A5C-976F-8EAC2B608ADB}">
              <a16:predDERef xmlns:a16="http://schemas.microsoft.com/office/drawing/2014/main" pred="{CAACEB55-7D8D-4E4C-888A-72EAAA770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44625" y="942975"/>
          <a:ext cx="2266950" cy="107632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21</xdr:row>
      <xdr:rowOff>2762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D3129FC9-AE11-944D-B5F2-8BC19986B395}"/>
            </a:ext>
          </a:extLst>
        </xdr:cNvPr>
        <xdr:cNvSpPr/>
      </xdr:nvSpPr>
      <xdr:spPr>
        <a:xfrm>
          <a:off x="546100" y="9489110"/>
          <a:ext cx="17322800" cy="27183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1279550</xdr:colOff>
      <xdr:row>12</xdr:row>
      <xdr:rowOff>165100</xdr:rowOff>
    </xdr:from>
    <xdr:to>
      <xdr:col>8</xdr:col>
      <xdr:colOff>2463801</xdr:colOff>
      <xdr:row>12</xdr:row>
      <xdr:rowOff>482600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E0372A26-E0C4-9240-941E-73A57B6BD8C1}"/>
            </a:ext>
          </a:extLst>
        </xdr:cNvPr>
        <xdr:cNvSpPr txBox="1"/>
      </xdr:nvSpPr>
      <xdr:spPr>
        <a:xfrm>
          <a:off x="1814287" y="7097581"/>
          <a:ext cx="16023198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14</xdr:row>
      <xdr:rowOff>177800</xdr:rowOff>
    </xdr:from>
    <xdr:to>
      <xdr:col>5</xdr:col>
      <xdr:colOff>0</xdr:colOff>
      <xdr:row>14</xdr:row>
      <xdr:rowOff>495300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19C5105-90B8-FE49-991A-46DB5FD47F02}"/>
            </a:ext>
          </a:extLst>
        </xdr:cNvPr>
        <xdr:cNvSpPr txBox="1"/>
      </xdr:nvSpPr>
      <xdr:spPr>
        <a:xfrm>
          <a:off x="558800" y="8369300"/>
          <a:ext cx="74041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1282700</xdr:colOff>
      <xdr:row>8</xdr:row>
      <xdr:rowOff>177800</xdr:rowOff>
    </xdr:from>
    <xdr:to>
      <xdr:col>9</xdr:col>
      <xdr:colOff>0</xdr:colOff>
      <xdr:row>8</xdr:row>
      <xdr:rowOff>495300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7B05FF3F-3F7D-6F4C-B0C3-3A0AC849F1F4}"/>
            </a:ext>
          </a:extLst>
        </xdr:cNvPr>
        <xdr:cNvSpPr txBox="1"/>
      </xdr:nvSpPr>
      <xdr:spPr>
        <a:xfrm>
          <a:off x="1816100" y="4559300"/>
          <a:ext cx="160528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8</xdr:row>
      <xdr:rowOff>177800</xdr:rowOff>
    </xdr:from>
    <xdr:to>
      <xdr:col>2</xdr:col>
      <xdr:colOff>1282700</xdr:colOff>
      <xdr:row>8</xdr:row>
      <xdr:rowOff>495299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F12DEC5-6124-7F40-9B58-396DC90D1260}"/>
            </a:ext>
          </a:extLst>
        </xdr:cNvPr>
        <xdr:cNvSpPr txBox="1"/>
      </xdr:nvSpPr>
      <xdr:spPr>
        <a:xfrm>
          <a:off x="558800" y="4559300"/>
          <a:ext cx="12573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10</xdr:row>
      <xdr:rowOff>177800</xdr:rowOff>
    </xdr:from>
    <xdr:to>
      <xdr:col>9</xdr:col>
      <xdr:colOff>0</xdr:colOff>
      <xdr:row>10</xdr:row>
      <xdr:rowOff>495299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C008A3CE-5471-1141-9976-76C3F327C172}"/>
            </a:ext>
          </a:extLst>
        </xdr:cNvPr>
        <xdr:cNvSpPr txBox="1"/>
      </xdr:nvSpPr>
      <xdr:spPr>
        <a:xfrm>
          <a:off x="546100" y="5829300"/>
          <a:ext cx="173228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 A</a:t>
          </a:r>
        </a:p>
      </xdr:txBody>
    </xdr:sp>
    <xdr:clientData/>
  </xdr:twoCellAnchor>
  <xdr:twoCellAnchor>
    <xdr:from>
      <xdr:col>2</xdr:col>
      <xdr:colOff>12700</xdr:colOff>
      <xdr:row>12</xdr:row>
      <xdr:rowOff>165100</xdr:rowOff>
    </xdr:from>
    <xdr:to>
      <xdr:col>2</xdr:col>
      <xdr:colOff>1270000</xdr:colOff>
      <xdr:row>12</xdr:row>
      <xdr:rowOff>482599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CB187E4F-0784-9A43-8E22-DF62F9184C85}"/>
            </a:ext>
          </a:extLst>
        </xdr:cNvPr>
        <xdr:cNvSpPr txBox="1"/>
      </xdr:nvSpPr>
      <xdr:spPr>
        <a:xfrm>
          <a:off x="546100" y="7086600"/>
          <a:ext cx="12573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6</xdr:row>
      <xdr:rowOff>177800</xdr:rowOff>
    </xdr:from>
    <xdr:to>
      <xdr:col>8</xdr:col>
      <xdr:colOff>2463800</xdr:colOff>
      <xdr:row>6</xdr:row>
      <xdr:rowOff>495300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5ED02743-726E-C84F-BF7A-287B847B7F74}"/>
            </a:ext>
          </a:extLst>
        </xdr:cNvPr>
        <xdr:cNvSpPr txBox="1"/>
      </xdr:nvSpPr>
      <xdr:spPr>
        <a:xfrm>
          <a:off x="546100" y="3289300"/>
          <a:ext cx="173101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2076450</xdr:colOff>
      <xdr:row>1</xdr:row>
      <xdr:rowOff>809625</xdr:rowOff>
    </xdr:from>
    <xdr:to>
      <xdr:col>8</xdr:col>
      <xdr:colOff>2019300</xdr:colOff>
      <xdr:row>3</xdr:row>
      <xdr:rowOff>685800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C36E86C-F112-44BD-B2C1-56D946D4D0F4}"/>
            </a:ext>
            <a:ext uri="{147F2762-F138-4A5C-976F-8EAC2B608ADB}">
              <a16:predDERef xmlns:a16="http://schemas.microsoft.com/office/drawing/2014/main" pred="{5ED02743-726E-C84F-BF7A-287B847B7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92250" y="1000125"/>
          <a:ext cx="2266950" cy="107632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D2CC798D-F2A4-A24D-87A6-BB4529921CE5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1290320</xdr:colOff>
      <xdr:row>12</xdr:row>
      <xdr:rowOff>152399</xdr:rowOff>
    </xdr:from>
    <xdr:to>
      <xdr:col>8</xdr:col>
      <xdr:colOff>2468880</xdr:colOff>
      <xdr:row>12</xdr:row>
      <xdr:rowOff>467360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9B4454D0-39B0-BF48-9DC5-43DBC3E35179}"/>
            </a:ext>
          </a:extLst>
        </xdr:cNvPr>
        <xdr:cNvSpPr txBox="1"/>
      </xdr:nvSpPr>
      <xdr:spPr>
        <a:xfrm>
          <a:off x="1818640" y="7081519"/>
          <a:ext cx="16052800" cy="314961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12700</xdr:colOff>
      <xdr:row>6</xdr:row>
      <xdr:rowOff>203200</xdr:rowOff>
    </xdr:from>
    <xdr:to>
      <xdr:col>9</xdr:col>
      <xdr:colOff>0</xdr:colOff>
      <xdr:row>6</xdr:row>
      <xdr:rowOff>520699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9E393A22-87AD-3749-9737-61FBBF3DF09A}"/>
            </a:ext>
          </a:extLst>
        </xdr:cNvPr>
        <xdr:cNvSpPr txBox="1"/>
      </xdr:nvSpPr>
      <xdr:spPr>
        <a:xfrm>
          <a:off x="7978140" y="3322320"/>
          <a:ext cx="990346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1270000</xdr:colOff>
      <xdr:row>8</xdr:row>
      <xdr:rowOff>190500</xdr:rowOff>
    </xdr:from>
    <xdr:to>
      <xdr:col>9</xdr:col>
      <xdr:colOff>0</xdr:colOff>
      <xdr:row>8</xdr:row>
      <xdr:rowOff>508000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9193B82F-0D5D-A742-BD34-289B1149A66F}"/>
            </a:ext>
          </a:extLst>
        </xdr:cNvPr>
        <xdr:cNvSpPr txBox="1"/>
      </xdr:nvSpPr>
      <xdr:spPr>
        <a:xfrm>
          <a:off x="1803400" y="4572000"/>
          <a:ext cx="160655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10</xdr:row>
      <xdr:rowOff>177800</xdr:rowOff>
    </xdr:from>
    <xdr:to>
      <xdr:col>9</xdr:col>
      <xdr:colOff>0</xdr:colOff>
      <xdr:row>10</xdr:row>
      <xdr:rowOff>495300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F852F1F-BAAD-E84F-AA33-D363BE3637E2}"/>
            </a:ext>
          </a:extLst>
        </xdr:cNvPr>
        <xdr:cNvSpPr txBox="1"/>
      </xdr:nvSpPr>
      <xdr:spPr>
        <a:xfrm>
          <a:off x="558800" y="5829300"/>
          <a:ext cx="173101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8</xdr:row>
      <xdr:rowOff>190500</xdr:rowOff>
    </xdr:from>
    <xdr:to>
      <xdr:col>2</xdr:col>
      <xdr:colOff>1270000</xdr:colOff>
      <xdr:row>8</xdr:row>
      <xdr:rowOff>507999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5E219A90-C1C4-914C-8985-938006BEEF23}"/>
            </a:ext>
          </a:extLst>
        </xdr:cNvPr>
        <xdr:cNvSpPr txBox="1"/>
      </xdr:nvSpPr>
      <xdr:spPr>
        <a:xfrm>
          <a:off x="546100" y="4572000"/>
          <a:ext cx="12573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12</xdr:row>
      <xdr:rowOff>152400</xdr:rowOff>
    </xdr:from>
    <xdr:to>
      <xdr:col>2</xdr:col>
      <xdr:colOff>1282700</xdr:colOff>
      <xdr:row>12</xdr:row>
      <xdr:rowOff>469899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CB73B06F-77DE-5D44-A6D4-28849B28EC09}"/>
            </a:ext>
          </a:extLst>
        </xdr:cNvPr>
        <xdr:cNvSpPr txBox="1"/>
      </xdr:nvSpPr>
      <xdr:spPr>
        <a:xfrm>
          <a:off x="558800" y="7073900"/>
          <a:ext cx="12573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0</xdr:colOff>
      <xdr:row>14</xdr:row>
      <xdr:rowOff>190500</xdr:rowOff>
    </xdr:from>
    <xdr:to>
      <xdr:col>7</xdr:col>
      <xdr:colOff>0</xdr:colOff>
      <xdr:row>14</xdr:row>
      <xdr:rowOff>495300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A0FD3802-A3CB-C248-8EAB-8781C9FF3230}"/>
            </a:ext>
          </a:extLst>
        </xdr:cNvPr>
        <xdr:cNvSpPr txBox="1"/>
      </xdr:nvSpPr>
      <xdr:spPr>
        <a:xfrm>
          <a:off x="528320" y="8389620"/>
          <a:ext cx="12395200" cy="3048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2114550</xdr:colOff>
      <xdr:row>1</xdr:row>
      <xdr:rowOff>790575</xdr:rowOff>
    </xdr:from>
    <xdr:to>
      <xdr:col>8</xdr:col>
      <xdr:colOff>2057400</xdr:colOff>
      <xdr:row>3</xdr:row>
      <xdr:rowOff>666750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C06BB57-0F94-47FF-89B4-2365B14437D7}"/>
            </a:ext>
            <a:ext uri="{147F2762-F138-4A5C-976F-8EAC2B608ADB}">
              <a16:predDERef xmlns:a16="http://schemas.microsoft.com/office/drawing/2014/main" pred="{A0FD3802-A3CB-C248-8EAB-8781C9FF32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30350" y="981075"/>
          <a:ext cx="2266950" cy="107632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8A11A0F0-1050-834C-A26D-D7CB6E613AAE}"/>
            </a:ext>
          </a:extLst>
        </xdr:cNvPr>
        <xdr:cNvSpPr/>
      </xdr:nvSpPr>
      <xdr:spPr>
        <a:xfrm>
          <a:off x="546100" y="120291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700" b="0">
            <a:solidFill>
              <a:schemeClr val="bg1"/>
            </a:solidFill>
            <a:latin typeface="Montserrat" pitchFamily="2" charset="77"/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oneCellAnchor>
    <xdr:from>
      <xdr:col>5</xdr:col>
      <xdr:colOff>723900</xdr:colOff>
      <xdr:row>10</xdr:row>
      <xdr:rowOff>203200</xdr:rowOff>
    </xdr:from>
    <xdr:ext cx="184731" cy="25257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FAEC468-6F29-CFB7-6910-83CB2FABE6EC}"/>
            </a:ext>
          </a:extLst>
        </xdr:cNvPr>
        <xdr:cNvSpPr txBox="1"/>
      </xdr:nvSpPr>
      <xdr:spPr>
        <a:xfrm>
          <a:off x="8686800" y="5854700"/>
          <a:ext cx="184731" cy="2525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2</xdr:col>
      <xdr:colOff>1206500</xdr:colOff>
      <xdr:row>12</xdr:row>
      <xdr:rowOff>165100</xdr:rowOff>
    </xdr:from>
    <xdr:to>
      <xdr:col>9</xdr:col>
      <xdr:colOff>0</xdr:colOff>
      <xdr:row>12</xdr:row>
      <xdr:rowOff>489503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CBFE965E-5C0F-C247-B69B-6C3F5D41A417}"/>
            </a:ext>
          </a:extLst>
        </xdr:cNvPr>
        <xdr:cNvSpPr txBox="1"/>
      </xdr:nvSpPr>
      <xdr:spPr>
        <a:xfrm>
          <a:off x="1739900" y="7086600"/>
          <a:ext cx="16129000" cy="32440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1185333</xdr:colOff>
      <xdr:row>8</xdr:row>
      <xdr:rowOff>185673</xdr:rowOff>
    </xdr:from>
    <xdr:to>
      <xdr:col>9</xdr:col>
      <xdr:colOff>0</xdr:colOff>
      <xdr:row>8</xdr:row>
      <xdr:rowOff>517408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8F3F5C06-CAF3-CC44-85E0-05D2B8118AB8}"/>
            </a:ext>
          </a:extLst>
        </xdr:cNvPr>
        <xdr:cNvSpPr txBox="1"/>
      </xdr:nvSpPr>
      <xdr:spPr>
        <a:xfrm>
          <a:off x="1712148" y="4560117"/>
          <a:ext cx="16133704" cy="331735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1</xdr:col>
      <xdr:colOff>265709</xdr:colOff>
      <xdr:row>10</xdr:row>
      <xdr:rowOff>177800</xdr:rowOff>
    </xdr:from>
    <xdr:to>
      <xdr:col>9</xdr:col>
      <xdr:colOff>0</xdr:colOff>
      <xdr:row>10</xdr:row>
      <xdr:rowOff>495300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8986C438-4799-D44C-8712-0B8AA1D0E1A7}"/>
            </a:ext>
          </a:extLst>
        </xdr:cNvPr>
        <xdr:cNvSpPr txBox="1"/>
      </xdr:nvSpPr>
      <xdr:spPr>
        <a:xfrm>
          <a:off x="531418" y="5843261"/>
          <a:ext cx="17338653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7427</xdr:colOff>
      <xdr:row>12</xdr:row>
      <xdr:rowOff>165100</xdr:rowOff>
    </xdr:from>
    <xdr:to>
      <xdr:col>2</xdr:col>
      <xdr:colOff>1206500</xdr:colOff>
      <xdr:row>12</xdr:row>
      <xdr:rowOff>482599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7EB9C2-ACE5-364A-8AB0-42E02D3E0DD4}"/>
            </a:ext>
          </a:extLst>
        </xdr:cNvPr>
        <xdr:cNvSpPr txBox="1"/>
      </xdr:nvSpPr>
      <xdr:spPr>
        <a:xfrm>
          <a:off x="542164" y="7086971"/>
          <a:ext cx="1199073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7427</xdr:colOff>
      <xdr:row>14</xdr:row>
      <xdr:rowOff>177800</xdr:rowOff>
    </xdr:from>
    <xdr:to>
      <xdr:col>8</xdr:col>
      <xdr:colOff>2472445</xdr:colOff>
      <xdr:row>14</xdr:row>
      <xdr:rowOff>495299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9A644CE1-C038-9D4B-9117-890D6048DBE3}"/>
            </a:ext>
          </a:extLst>
        </xdr:cNvPr>
        <xdr:cNvSpPr txBox="1"/>
      </xdr:nvSpPr>
      <xdr:spPr>
        <a:xfrm>
          <a:off x="538845" y="8392268"/>
          <a:ext cx="17326721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 B</a:t>
          </a:r>
        </a:p>
      </xdr:txBody>
    </xdr:sp>
    <xdr:clientData/>
  </xdr:twoCellAnchor>
  <xdr:twoCellAnchor>
    <xdr:from>
      <xdr:col>2</xdr:col>
      <xdr:colOff>1193800</xdr:colOff>
      <xdr:row>16</xdr:row>
      <xdr:rowOff>177800</xdr:rowOff>
    </xdr:from>
    <xdr:to>
      <xdr:col>3</xdr:col>
      <xdr:colOff>12699</xdr:colOff>
      <xdr:row>16</xdr:row>
      <xdr:rowOff>499533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77486044-D551-544B-8624-9DE055961795}"/>
            </a:ext>
          </a:extLst>
        </xdr:cNvPr>
        <xdr:cNvSpPr txBox="1"/>
      </xdr:nvSpPr>
      <xdr:spPr>
        <a:xfrm>
          <a:off x="1735667" y="9702800"/>
          <a:ext cx="1299632" cy="321733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7</xdr:col>
      <xdr:colOff>7426</xdr:colOff>
      <xdr:row>6</xdr:row>
      <xdr:rowOff>203201</xdr:rowOff>
    </xdr:from>
    <xdr:to>
      <xdr:col>8</xdr:col>
      <xdr:colOff>2463799</xdr:colOff>
      <xdr:row>6</xdr:row>
      <xdr:rowOff>520701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9EF44D69-724A-7748-91AD-D46EF7C9A42B}"/>
            </a:ext>
          </a:extLst>
        </xdr:cNvPr>
        <xdr:cNvSpPr txBox="1"/>
      </xdr:nvSpPr>
      <xdr:spPr>
        <a:xfrm>
          <a:off x="12907952" y="3315072"/>
          <a:ext cx="4929531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7426</xdr:colOff>
      <xdr:row>8</xdr:row>
      <xdr:rowOff>190500</xdr:rowOff>
    </xdr:from>
    <xdr:to>
      <xdr:col>2</xdr:col>
      <xdr:colOff>1181099</xdr:colOff>
      <xdr:row>8</xdr:row>
      <xdr:rowOff>507999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E8846E68-7BA6-4A4D-A75F-505F7B60F9E1}"/>
            </a:ext>
          </a:extLst>
        </xdr:cNvPr>
        <xdr:cNvSpPr txBox="1"/>
      </xdr:nvSpPr>
      <xdr:spPr>
        <a:xfrm>
          <a:off x="542163" y="4572371"/>
          <a:ext cx="1173673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16</xdr:row>
      <xdr:rowOff>177800</xdr:rowOff>
    </xdr:from>
    <xdr:to>
      <xdr:col>2</xdr:col>
      <xdr:colOff>1193800</xdr:colOff>
      <xdr:row>16</xdr:row>
      <xdr:rowOff>495299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DD680163-9201-EF41-B796-B203270B7B82}"/>
            </a:ext>
          </a:extLst>
        </xdr:cNvPr>
        <xdr:cNvSpPr txBox="1"/>
      </xdr:nvSpPr>
      <xdr:spPr>
        <a:xfrm>
          <a:off x="546100" y="9639300"/>
          <a:ext cx="11811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2114550</xdr:colOff>
      <xdr:row>1</xdr:row>
      <xdr:rowOff>781050</xdr:rowOff>
    </xdr:from>
    <xdr:to>
      <xdr:col>8</xdr:col>
      <xdr:colOff>2057400</xdr:colOff>
      <xdr:row>3</xdr:row>
      <xdr:rowOff>657225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38BB215-044F-4E32-9796-D90EC5F103AC}"/>
            </a:ext>
            <a:ext uri="{147F2762-F138-4A5C-976F-8EAC2B608ADB}">
              <a16:predDERef xmlns:a16="http://schemas.microsoft.com/office/drawing/2014/main" pred="{DD680163-9201-EF41-B796-B203270B7B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30350" y="971550"/>
          <a:ext cx="2266950" cy="10763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0BFAB673-81B6-374B-8356-F1AEC75D144C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700" b="0">
            <a:solidFill>
              <a:schemeClr val="bg1"/>
            </a:solidFill>
            <a:latin typeface="Montserrat" pitchFamily="2" charset="77"/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3313</xdr:colOff>
      <xdr:row>6</xdr:row>
      <xdr:rowOff>177799</xdr:rowOff>
    </xdr:from>
    <xdr:to>
      <xdr:col>8</xdr:col>
      <xdr:colOff>2470977</xdr:colOff>
      <xdr:row>6</xdr:row>
      <xdr:rowOff>524564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AF016A94-F252-D741-8DEB-F372B648F154}"/>
            </a:ext>
          </a:extLst>
        </xdr:cNvPr>
        <xdr:cNvSpPr txBox="1"/>
      </xdr:nvSpPr>
      <xdr:spPr>
        <a:xfrm>
          <a:off x="7940813" y="3283777"/>
          <a:ext cx="9880599" cy="346765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0</xdr:colOff>
      <xdr:row>8</xdr:row>
      <xdr:rowOff>177799</xdr:rowOff>
    </xdr:from>
    <xdr:to>
      <xdr:col>9</xdr:col>
      <xdr:colOff>0</xdr:colOff>
      <xdr:row>8</xdr:row>
      <xdr:rowOff>565979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A0121236-EFAB-F744-BCE6-3A34E0A84D02}"/>
            </a:ext>
          </a:extLst>
        </xdr:cNvPr>
        <xdr:cNvSpPr txBox="1"/>
      </xdr:nvSpPr>
      <xdr:spPr>
        <a:xfrm>
          <a:off x="524565" y="4553777"/>
          <a:ext cx="17296848" cy="38818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  <a:ea typeface="+mn-ea"/>
              <a:cs typeface="+mn-cs"/>
            </a:rPr>
            <a:t>Parent A</a:t>
          </a:r>
        </a:p>
      </xdr:txBody>
    </xdr:sp>
    <xdr:clientData/>
  </xdr:twoCellAnchor>
  <xdr:twoCellAnchor>
    <xdr:from>
      <xdr:col>2</xdr:col>
      <xdr:colOff>1311412</xdr:colOff>
      <xdr:row>10</xdr:row>
      <xdr:rowOff>150192</xdr:rowOff>
    </xdr:from>
    <xdr:to>
      <xdr:col>8</xdr:col>
      <xdr:colOff>2466907</xdr:colOff>
      <xdr:row>10</xdr:row>
      <xdr:rowOff>496957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5B553AA8-AA17-B44D-A1EB-9CC42D6D3212}"/>
            </a:ext>
          </a:extLst>
        </xdr:cNvPr>
        <xdr:cNvSpPr txBox="1"/>
      </xdr:nvSpPr>
      <xdr:spPr>
        <a:xfrm>
          <a:off x="1841340" y="5805804"/>
          <a:ext cx="16011754" cy="346765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>
              <a:latin typeface="Montserrat" pitchFamily="2" charset="77"/>
            </a:rPr>
            <a:t>Parent</a:t>
          </a:r>
          <a:r>
            <a:rPr lang="en-US" sz="1300" baseline="0">
              <a:latin typeface="Montserrat" pitchFamily="2" charset="77"/>
            </a:rPr>
            <a:t> B</a:t>
          </a:r>
          <a:endParaRPr lang="en-US" sz="1300">
            <a:latin typeface="Montserrat" pitchFamily="2" charset="77"/>
          </a:endParaRPr>
        </a:p>
      </xdr:txBody>
    </xdr:sp>
    <xdr:clientData/>
  </xdr:twoCellAnchor>
  <xdr:twoCellAnchor>
    <xdr:from>
      <xdr:col>2</xdr:col>
      <xdr:colOff>18273</xdr:colOff>
      <xdr:row>14</xdr:row>
      <xdr:rowOff>255827</xdr:rowOff>
    </xdr:from>
    <xdr:to>
      <xdr:col>2</xdr:col>
      <xdr:colOff>1196907</xdr:colOff>
      <xdr:row>14</xdr:row>
      <xdr:rowOff>593588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A3DDF9DC-B0AE-614F-AC9F-01E289757A6C}"/>
            </a:ext>
          </a:extLst>
        </xdr:cNvPr>
        <xdr:cNvSpPr txBox="1"/>
      </xdr:nvSpPr>
      <xdr:spPr>
        <a:xfrm>
          <a:off x="548201" y="8451439"/>
          <a:ext cx="1178634" cy="337761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8835</xdr:colOff>
      <xdr:row>10</xdr:row>
      <xdr:rowOff>151848</xdr:rowOff>
    </xdr:from>
    <xdr:to>
      <xdr:col>2</xdr:col>
      <xdr:colOff>1339022</xdr:colOff>
      <xdr:row>10</xdr:row>
      <xdr:rowOff>496957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D934D223-02C5-E241-949A-0058DE925D73}"/>
            </a:ext>
          </a:extLst>
        </xdr:cNvPr>
        <xdr:cNvSpPr txBox="1"/>
      </xdr:nvSpPr>
      <xdr:spPr>
        <a:xfrm>
          <a:off x="533400" y="5797826"/>
          <a:ext cx="1330187" cy="34510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22640</xdr:colOff>
      <xdr:row>12</xdr:row>
      <xdr:rowOff>155713</xdr:rowOff>
    </xdr:from>
    <xdr:to>
      <xdr:col>8</xdr:col>
      <xdr:colOff>2466907</xdr:colOff>
      <xdr:row>12</xdr:row>
      <xdr:rowOff>496957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E473A4F-952D-6D42-9C84-5AF131314719}"/>
            </a:ext>
          </a:extLst>
        </xdr:cNvPr>
        <xdr:cNvSpPr txBox="1"/>
      </xdr:nvSpPr>
      <xdr:spPr>
        <a:xfrm>
          <a:off x="552568" y="7081325"/>
          <a:ext cx="17300526" cy="341244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 B</a:t>
          </a:r>
        </a:p>
      </xdr:txBody>
    </xdr:sp>
    <xdr:clientData/>
  </xdr:twoCellAnchor>
  <xdr:twoCellAnchor>
    <xdr:from>
      <xdr:col>2</xdr:col>
      <xdr:colOff>1198880</xdr:colOff>
      <xdr:row>14</xdr:row>
      <xdr:rowOff>255827</xdr:rowOff>
    </xdr:from>
    <xdr:to>
      <xdr:col>5</xdr:col>
      <xdr:colOff>0</xdr:colOff>
      <xdr:row>14</xdr:row>
      <xdr:rowOff>594140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3D1DE24D-8D2E-CC4D-A2C2-382A338F7CD6}"/>
            </a:ext>
          </a:extLst>
        </xdr:cNvPr>
        <xdr:cNvSpPr txBox="1"/>
      </xdr:nvSpPr>
      <xdr:spPr>
        <a:xfrm>
          <a:off x="1727200" y="8454947"/>
          <a:ext cx="6238240" cy="338313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 A</a:t>
          </a:r>
        </a:p>
      </xdr:txBody>
    </xdr:sp>
    <xdr:clientData/>
  </xdr:twoCellAnchor>
  <xdr:twoCellAnchor editAs="oneCell">
    <xdr:from>
      <xdr:col>7</xdr:col>
      <xdr:colOff>2066925</xdr:colOff>
      <xdr:row>1</xdr:row>
      <xdr:rowOff>752475</xdr:rowOff>
    </xdr:from>
    <xdr:to>
      <xdr:col>8</xdr:col>
      <xdr:colOff>2009775</xdr:colOff>
      <xdr:row>3</xdr:row>
      <xdr:rowOff>628650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B19091A-E6C0-41B7-B026-AC886B465606}"/>
            </a:ext>
            <a:ext uri="{147F2762-F138-4A5C-976F-8EAC2B608ADB}">
              <a16:predDERef xmlns:a16="http://schemas.microsoft.com/office/drawing/2014/main" pred="{3D1DE24D-8D2E-CC4D-A2C2-382A338F7C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82725" y="942975"/>
          <a:ext cx="2266950" cy="10763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19FA5F77-BB0B-1E4D-9B48-0682CDD48BEE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 Medium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 Medium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 Medium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 Medium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 Medium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 Medium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12700</xdr:colOff>
      <xdr:row>6</xdr:row>
      <xdr:rowOff>177800</xdr:rowOff>
    </xdr:from>
    <xdr:to>
      <xdr:col>9</xdr:col>
      <xdr:colOff>12700</xdr:colOff>
      <xdr:row>6</xdr:row>
      <xdr:rowOff>495300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CFE792B-6856-CC40-B9D7-60A7B2D7FE0D}"/>
            </a:ext>
          </a:extLst>
        </xdr:cNvPr>
        <xdr:cNvSpPr txBox="1"/>
      </xdr:nvSpPr>
      <xdr:spPr>
        <a:xfrm>
          <a:off x="7975600" y="3289300"/>
          <a:ext cx="99060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0</xdr:colOff>
      <xdr:row>8</xdr:row>
      <xdr:rowOff>190500</xdr:rowOff>
    </xdr:from>
    <xdr:to>
      <xdr:col>9</xdr:col>
      <xdr:colOff>12700</xdr:colOff>
      <xdr:row>8</xdr:row>
      <xdr:rowOff>508000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5EE6E3C3-D0B1-1C42-944B-8F67271F7209}"/>
            </a:ext>
          </a:extLst>
        </xdr:cNvPr>
        <xdr:cNvSpPr txBox="1"/>
      </xdr:nvSpPr>
      <xdr:spPr>
        <a:xfrm>
          <a:off x="533400" y="4572000"/>
          <a:ext cx="173482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1244600</xdr:colOff>
      <xdr:row>14</xdr:row>
      <xdr:rowOff>203200</xdr:rowOff>
    </xdr:from>
    <xdr:to>
      <xdr:col>8</xdr:col>
      <xdr:colOff>12700</xdr:colOff>
      <xdr:row>14</xdr:row>
      <xdr:rowOff>520700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ED1AF160-EDFB-C545-8A32-80624D9F7DED}"/>
            </a:ext>
          </a:extLst>
        </xdr:cNvPr>
        <xdr:cNvSpPr txBox="1"/>
      </xdr:nvSpPr>
      <xdr:spPr>
        <a:xfrm>
          <a:off x="1778000" y="8394700"/>
          <a:ext cx="136271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1270000</xdr:colOff>
      <xdr:row>10</xdr:row>
      <xdr:rowOff>177800</xdr:rowOff>
    </xdr:from>
    <xdr:to>
      <xdr:col>9</xdr:col>
      <xdr:colOff>0</xdr:colOff>
      <xdr:row>10</xdr:row>
      <xdr:rowOff>495300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AF3F14E7-7586-1641-AD0B-7F37AED75B34}"/>
            </a:ext>
          </a:extLst>
        </xdr:cNvPr>
        <xdr:cNvSpPr txBox="1"/>
      </xdr:nvSpPr>
      <xdr:spPr>
        <a:xfrm>
          <a:off x="1803400" y="5829300"/>
          <a:ext cx="160655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12</xdr:row>
      <xdr:rowOff>165100</xdr:rowOff>
    </xdr:from>
    <xdr:to>
      <xdr:col>8</xdr:col>
      <xdr:colOff>2463800</xdr:colOff>
      <xdr:row>12</xdr:row>
      <xdr:rowOff>482600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8DB870F9-5DA9-B143-8815-07A855DA386E}"/>
            </a:ext>
          </a:extLst>
        </xdr:cNvPr>
        <xdr:cNvSpPr txBox="1"/>
      </xdr:nvSpPr>
      <xdr:spPr>
        <a:xfrm>
          <a:off x="546100" y="7086600"/>
          <a:ext cx="173101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14</xdr:row>
      <xdr:rowOff>203200</xdr:rowOff>
    </xdr:from>
    <xdr:to>
      <xdr:col>2</xdr:col>
      <xdr:colOff>1231900</xdr:colOff>
      <xdr:row>14</xdr:row>
      <xdr:rowOff>520700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794434DA-E6AD-8A47-8A2B-4CFC0ACA7C82}"/>
            </a:ext>
          </a:extLst>
        </xdr:cNvPr>
        <xdr:cNvSpPr txBox="1"/>
      </xdr:nvSpPr>
      <xdr:spPr>
        <a:xfrm>
          <a:off x="558800" y="8394700"/>
          <a:ext cx="12065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10</xdr:row>
      <xdr:rowOff>177800</xdr:rowOff>
    </xdr:from>
    <xdr:to>
      <xdr:col>2</xdr:col>
      <xdr:colOff>1257299</xdr:colOff>
      <xdr:row>10</xdr:row>
      <xdr:rowOff>495299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A2327BCF-2422-9B45-B187-5EC556759512}"/>
            </a:ext>
          </a:extLst>
        </xdr:cNvPr>
        <xdr:cNvSpPr txBox="1"/>
      </xdr:nvSpPr>
      <xdr:spPr>
        <a:xfrm>
          <a:off x="546100" y="5829300"/>
          <a:ext cx="1244599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2009775</xdr:colOff>
      <xdr:row>1</xdr:row>
      <xdr:rowOff>752475</xdr:rowOff>
    </xdr:from>
    <xdr:to>
      <xdr:col>8</xdr:col>
      <xdr:colOff>1952625</xdr:colOff>
      <xdr:row>3</xdr:row>
      <xdr:rowOff>628650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A960C57-5F55-427D-989D-FE2DE1FC5920}"/>
            </a:ext>
            <a:ext uri="{147F2762-F138-4A5C-976F-8EAC2B608ADB}">
              <a16:predDERef xmlns:a16="http://schemas.microsoft.com/office/drawing/2014/main" pred="{A2327BCF-2422-9B45-B187-5EC5567595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25575" y="942975"/>
          <a:ext cx="2266950" cy="10763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26" name="Rectangle 25">
          <a:extLst>
            <a:ext uri="{FF2B5EF4-FFF2-40B4-BE49-F238E27FC236}">
              <a16:creationId xmlns:a16="http://schemas.microsoft.com/office/drawing/2014/main" id="{FF33DAC0-3FC2-2E4A-A0B0-394BF1443542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700" b="0">
            <a:solidFill>
              <a:schemeClr val="bg1"/>
            </a:solidFill>
            <a:latin typeface="Montserrat" pitchFamily="2" charset="77"/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1282700</xdr:colOff>
      <xdr:row>10</xdr:row>
      <xdr:rowOff>177801</xdr:rowOff>
    </xdr:from>
    <xdr:to>
      <xdr:col>8</xdr:col>
      <xdr:colOff>2463800</xdr:colOff>
      <xdr:row>10</xdr:row>
      <xdr:rowOff>495301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2FA8D4CC-72E8-104F-B5C0-F247BAE66F1E}"/>
            </a:ext>
          </a:extLst>
        </xdr:cNvPr>
        <xdr:cNvSpPr txBox="1"/>
      </xdr:nvSpPr>
      <xdr:spPr>
        <a:xfrm>
          <a:off x="1816100" y="5829301"/>
          <a:ext cx="160401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9136</xdr:colOff>
      <xdr:row>14</xdr:row>
      <xdr:rowOff>177800</xdr:rowOff>
    </xdr:from>
    <xdr:to>
      <xdr:col>2</xdr:col>
      <xdr:colOff>1196905</xdr:colOff>
      <xdr:row>14</xdr:row>
      <xdr:rowOff>493381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1854C77D-1DF9-6F4A-862B-CA07F54FB2F6}"/>
            </a:ext>
          </a:extLst>
        </xdr:cNvPr>
        <xdr:cNvSpPr txBox="1"/>
      </xdr:nvSpPr>
      <xdr:spPr>
        <a:xfrm>
          <a:off x="539064" y="8373412"/>
          <a:ext cx="1187769" cy="315581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0</xdr:colOff>
      <xdr:row>8</xdr:row>
      <xdr:rowOff>177800</xdr:rowOff>
    </xdr:from>
    <xdr:to>
      <xdr:col>9</xdr:col>
      <xdr:colOff>0</xdr:colOff>
      <xdr:row>8</xdr:row>
      <xdr:rowOff>495300</xdr:rowOff>
    </xdr:to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EE2AC239-56F1-6D4F-A405-3A00D02398C9}"/>
            </a:ext>
          </a:extLst>
        </xdr:cNvPr>
        <xdr:cNvSpPr txBox="1"/>
      </xdr:nvSpPr>
      <xdr:spPr>
        <a:xfrm>
          <a:off x="533400" y="4559300"/>
          <a:ext cx="173355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1188936</xdr:colOff>
      <xdr:row>14</xdr:row>
      <xdr:rowOff>177800</xdr:rowOff>
    </xdr:from>
    <xdr:to>
      <xdr:col>9</xdr:col>
      <xdr:colOff>0</xdr:colOff>
      <xdr:row>14</xdr:row>
      <xdr:rowOff>495300</xdr:rowOff>
    </xdr:to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D45EEBB2-0C09-CF48-BA0C-1BA4F3099962}"/>
            </a:ext>
          </a:extLst>
        </xdr:cNvPr>
        <xdr:cNvSpPr txBox="1"/>
      </xdr:nvSpPr>
      <xdr:spPr>
        <a:xfrm>
          <a:off x="1729362" y="8365247"/>
          <a:ext cx="16149716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9137</xdr:colOff>
      <xdr:row>10</xdr:row>
      <xdr:rowOff>177800</xdr:rowOff>
    </xdr:from>
    <xdr:to>
      <xdr:col>2</xdr:col>
      <xdr:colOff>1288272</xdr:colOff>
      <xdr:row>10</xdr:row>
      <xdr:rowOff>495299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6852EBC0-14E5-0540-A1FE-BC78875A344B}"/>
            </a:ext>
          </a:extLst>
        </xdr:cNvPr>
        <xdr:cNvSpPr txBox="1"/>
      </xdr:nvSpPr>
      <xdr:spPr>
        <a:xfrm>
          <a:off x="539065" y="5833412"/>
          <a:ext cx="1279135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9137</xdr:colOff>
      <xdr:row>12</xdr:row>
      <xdr:rowOff>165100</xdr:rowOff>
    </xdr:from>
    <xdr:to>
      <xdr:col>8</xdr:col>
      <xdr:colOff>2466908</xdr:colOff>
      <xdr:row>12</xdr:row>
      <xdr:rowOff>482599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559CBEFA-26F3-624B-AAE3-EF88D211BE36}"/>
            </a:ext>
          </a:extLst>
        </xdr:cNvPr>
        <xdr:cNvSpPr txBox="1"/>
      </xdr:nvSpPr>
      <xdr:spPr>
        <a:xfrm>
          <a:off x="539065" y="7090712"/>
          <a:ext cx="1731403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8</xdr:col>
      <xdr:colOff>9138</xdr:colOff>
      <xdr:row>6</xdr:row>
      <xdr:rowOff>241300</xdr:rowOff>
    </xdr:from>
    <xdr:to>
      <xdr:col>9</xdr:col>
      <xdr:colOff>1</xdr:colOff>
      <xdr:row>6</xdr:row>
      <xdr:rowOff>558799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F7345FA-E0C9-114E-ADE1-B3C8B2C723A7}"/>
            </a:ext>
          </a:extLst>
        </xdr:cNvPr>
        <xdr:cNvSpPr txBox="1"/>
      </xdr:nvSpPr>
      <xdr:spPr>
        <a:xfrm>
          <a:off x="15395325" y="3356912"/>
          <a:ext cx="2466906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18274</xdr:colOff>
      <xdr:row>16</xdr:row>
      <xdr:rowOff>228600</xdr:rowOff>
    </xdr:from>
    <xdr:to>
      <xdr:col>3</xdr:col>
      <xdr:colOff>0</xdr:colOff>
      <xdr:row>16</xdr:row>
      <xdr:rowOff>546099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79AF25DA-95AE-D647-820B-88F50069D1A4}"/>
            </a:ext>
          </a:extLst>
        </xdr:cNvPr>
        <xdr:cNvSpPr txBox="1"/>
      </xdr:nvSpPr>
      <xdr:spPr>
        <a:xfrm>
          <a:off x="548202" y="9694212"/>
          <a:ext cx="2457769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 A</a:t>
          </a:r>
        </a:p>
      </xdr:txBody>
    </xdr:sp>
    <xdr:clientData/>
  </xdr:twoCellAnchor>
  <xdr:twoCellAnchor editAs="oneCell">
    <xdr:from>
      <xdr:col>7</xdr:col>
      <xdr:colOff>2085975</xdr:colOff>
      <xdr:row>1</xdr:row>
      <xdr:rowOff>781050</xdr:rowOff>
    </xdr:from>
    <xdr:to>
      <xdr:col>8</xdr:col>
      <xdr:colOff>2028825</xdr:colOff>
      <xdr:row>3</xdr:row>
      <xdr:rowOff>657225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7C5846A-7993-4191-863A-D707EA85882E}"/>
            </a:ext>
            <a:ext uri="{147F2762-F138-4A5C-976F-8EAC2B608ADB}">
              <a16:predDERef xmlns:a16="http://schemas.microsoft.com/office/drawing/2014/main" pred="{79AF25DA-95AE-D647-820B-88F50069D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01775" y="971550"/>
          <a:ext cx="2266950" cy="107632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23" name="Rectangle 22">
          <a:extLst>
            <a:ext uri="{FF2B5EF4-FFF2-40B4-BE49-F238E27FC236}">
              <a16:creationId xmlns:a16="http://schemas.microsoft.com/office/drawing/2014/main" id="{1668CAF2-2745-D64D-8C3E-F20C6ED46CC6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7888</xdr:colOff>
      <xdr:row>6</xdr:row>
      <xdr:rowOff>215900</xdr:rowOff>
    </xdr:from>
    <xdr:to>
      <xdr:col>8</xdr:col>
      <xdr:colOff>2469006</xdr:colOff>
      <xdr:row>6</xdr:row>
      <xdr:rowOff>533400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A04185B3-01BA-E747-8124-1F9D45BA5993}"/>
            </a:ext>
          </a:extLst>
        </xdr:cNvPr>
        <xdr:cNvSpPr txBox="1"/>
      </xdr:nvSpPr>
      <xdr:spPr>
        <a:xfrm>
          <a:off x="3021180" y="3323850"/>
          <a:ext cx="1484559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14</xdr:row>
      <xdr:rowOff>177800</xdr:rowOff>
    </xdr:from>
    <xdr:to>
      <xdr:col>6</xdr:col>
      <xdr:colOff>0</xdr:colOff>
      <xdr:row>14</xdr:row>
      <xdr:rowOff>495300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86CCEBBA-8FA8-C641-835F-4889A2F966D3}"/>
            </a:ext>
          </a:extLst>
        </xdr:cNvPr>
        <xdr:cNvSpPr txBox="1"/>
      </xdr:nvSpPr>
      <xdr:spPr>
        <a:xfrm>
          <a:off x="549098" y="8365750"/>
          <a:ext cx="9894877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1257300</xdr:colOff>
      <xdr:row>12</xdr:row>
      <xdr:rowOff>165100</xdr:rowOff>
    </xdr:from>
    <xdr:to>
      <xdr:col>9</xdr:col>
      <xdr:colOff>0</xdr:colOff>
      <xdr:row>12</xdr:row>
      <xdr:rowOff>482600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73504887-3815-2542-8748-D49828888F96}"/>
            </a:ext>
          </a:extLst>
        </xdr:cNvPr>
        <xdr:cNvSpPr txBox="1"/>
      </xdr:nvSpPr>
      <xdr:spPr>
        <a:xfrm>
          <a:off x="1790700" y="7086600"/>
          <a:ext cx="160782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1257300</xdr:colOff>
      <xdr:row>8</xdr:row>
      <xdr:rowOff>177800</xdr:rowOff>
    </xdr:from>
    <xdr:to>
      <xdr:col>8</xdr:col>
      <xdr:colOff>2469006</xdr:colOff>
      <xdr:row>8</xdr:row>
      <xdr:rowOff>482600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CADF9C4C-814C-B04D-8835-93DAEC7DACDC}"/>
            </a:ext>
          </a:extLst>
        </xdr:cNvPr>
        <xdr:cNvSpPr txBox="1"/>
      </xdr:nvSpPr>
      <xdr:spPr>
        <a:xfrm>
          <a:off x="1793698" y="4555750"/>
          <a:ext cx="16073072" cy="3048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10</xdr:row>
      <xdr:rowOff>177801</xdr:rowOff>
    </xdr:from>
    <xdr:to>
      <xdr:col>8</xdr:col>
      <xdr:colOff>2463800</xdr:colOff>
      <xdr:row>10</xdr:row>
      <xdr:rowOff>495301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FAED4F4E-CB3D-C041-9378-677600D2F4A1}"/>
            </a:ext>
          </a:extLst>
        </xdr:cNvPr>
        <xdr:cNvSpPr txBox="1"/>
      </xdr:nvSpPr>
      <xdr:spPr>
        <a:xfrm>
          <a:off x="546100" y="5829301"/>
          <a:ext cx="173101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8</xdr:row>
      <xdr:rowOff>177801</xdr:rowOff>
    </xdr:from>
    <xdr:to>
      <xdr:col>2</xdr:col>
      <xdr:colOff>1257299</xdr:colOff>
      <xdr:row>8</xdr:row>
      <xdr:rowOff>482601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8D23DFA-B168-7442-BAFD-3C9D388E929D}"/>
            </a:ext>
          </a:extLst>
        </xdr:cNvPr>
        <xdr:cNvSpPr txBox="1"/>
      </xdr:nvSpPr>
      <xdr:spPr>
        <a:xfrm>
          <a:off x="546100" y="4559301"/>
          <a:ext cx="1244599" cy="3048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12</xdr:row>
      <xdr:rowOff>165100</xdr:rowOff>
    </xdr:from>
    <xdr:to>
      <xdr:col>2</xdr:col>
      <xdr:colOff>1257299</xdr:colOff>
      <xdr:row>12</xdr:row>
      <xdr:rowOff>482599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2A34AC9-7076-6E4B-8718-F7CB671F86FE}"/>
            </a:ext>
          </a:extLst>
        </xdr:cNvPr>
        <xdr:cNvSpPr txBox="1"/>
      </xdr:nvSpPr>
      <xdr:spPr>
        <a:xfrm>
          <a:off x="546100" y="7086600"/>
          <a:ext cx="1244599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2105025</xdr:colOff>
      <xdr:row>1</xdr:row>
      <xdr:rowOff>752475</xdr:rowOff>
    </xdr:from>
    <xdr:to>
      <xdr:col>8</xdr:col>
      <xdr:colOff>2047875</xdr:colOff>
      <xdr:row>3</xdr:row>
      <xdr:rowOff>628650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D2C9B70-8D49-49CB-853D-81FAF45A8854}"/>
            </a:ext>
            <a:ext uri="{147F2762-F138-4A5C-976F-8EAC2B608ADB}">
              <a16:predDERef xmlns:a16="http://schemas.microsoft.com/office/drawing/2014/main" pred="{02A34AC9-7076-6E4B-8718-F7CB671F86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20825" y="942975"/>
          <a:ext cx="2266950" cy="10763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9" name="Rectangle 18">
          <a:extLst>
            <a:ext uri="{FF2B5EF4-FFF2-40B4-BE49-F238E27FC236}">
              <a16:creationId xmlns:a16="http://schemas.microsoft.com/office/drawing/2014/main" id="{0205B6ED-EB8D-894A-9EEE-A31E8D04D417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700" b="0">
            <a:solidFill>
              <a:schemeClr val="bg1"/>
            </a:solidFill>
            <a:latin typeface="Montserrat" pitchFamily="2" charset="77"/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15488</xdr:colOff>
      <xdr:row>10</xdr:row>
      <xdr:rowOff>177801</xdr:rowOff>
    </xdr:from>
    <xdr:to>
      <xdr:col>9</xdr:col>
      <xdr:colOff>0</xdr:colOff>
      <xdr:row>10</xdr:row>
      <xdr:rowOff>495301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420B1223-4B6F-784D-BC2A-5246414E3492}"/>
            </a:ext>
          </a:extLst>
        </xdr:cNvPr>
        <xdr:cNvSpPr txBox="1"/>
      </xdr:nvSpPr>
      <xdr:spPr>
        <a:xfrm>
          <a:off x="542073" y="5830850"/>
          <a:ext cx="17330854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6</xdr:col>
      <xdr:colOff>0</xdr:colOff>
      <xdr:row>6</xdr:row>
      <xdr:rowOff>177800</xdr:rowOff>
    </xdr:from>
    <xdr:to>
      <xdr:col>9</xdr:col>
      <xdr:colOff>0</xdr:colOff>
      <xdr:row>6</xdr:row>
      <xdr:rowOff>495299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C022E6C6-07A3-5F43-B94E-8744B2B3B961}"/>
            </a:ext>
          </a:extLst>
        </xdr:cNvPr>
        <xdr:cNvSpPr txBox="1"/>
      </xdr:nvSpPr>
      <xdr:spPr>
        <a:xfrm>
          <a:off x="10464800" y="3310467"/>
          <a:ext cx="74422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1257300</xdr:colOff>
      <xdr:row>8</xdr:row>
      <xdr:rowOff>190501</xdr:rowOff>
    </xdr:from>
    <xdr:to>
      <xdr:col>9</xdr:col>
      <xdr:colOff>0</xdr:colOff>
      <xdr:row>8</xdr:row>
      <xdr:rowOff>495300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22EBAB55-486C-744D-8425-943F326FFF04}"/>
            </a:ext>
          </a:extLst>
        </xdr:cNvPr>
        <xdr:cNvSpPr txBox="1"/>
      </xdr:nvSpPr>
      <xdr:spPr>
        <a:xfrm>
          <a:off x="1799167" y="4601634"/>
          <a:ext cx="16107833" cy="3047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7744</xdr:colOff>
      <xdr:row>14</xdr:row>
      <xdr:rowOff>177800</xdr:rowOff>
    </xdr:from>
    <xdr:to>
      <xdr:col>8</xdr:col>
      <xdr:colOff>8466</xdr:colOff>
      <xdr:row>14</xdr:row>
      <xdr:rowOff>495300</xdr:rowOff>
    </xdr:to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C7174E2D-770C-344F-B573-C48C3040F84F}"/>
            </a:ext>
          </a:extLst>
        </xdr:cNvPr>
        <xdr:cNvSpPr txBox="1"/>
      </xdr:nvSpPr>
      <xdr:spPr>
        <a:xfrm>
          <a:off x="549611" y="8424333"/>
          <a:ext cx="14885122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8</xdr:row>
      <xdr:rowOff>190500</xdr:rowOff>
    </xdr:from>
    <xdr:to>
      <xdr:col>2</xdr:col>
      <xdr:colOff>1257299</xdr:colOff>
      <xdr:row>8</xdr:row>
      <xdr:rowOff>495300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BF8B53C-DB8B-1347-ABED-8075D75705A7}"/>
            </a:ext>
          </a:extLst>
        </xdr:cNvPr>
        <xdr:cNvSpPr txBox="1"/>
      </xdr:nvSpPr>
      <xdr:spPr>
        <a:xfrm>
          <a:off x="546100" y="4572000"/>
          <a:ext cx="1244599" cy="3048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12</xdr:row>
      <xdr:rowOff>177800</xdr:rowOff>
    </xdr:from>
    <xdr:to>
      <xdr:col>2</xdr:col>
      <xdr:colOff>1257300</xdr:colOff>
      <xdr:row>12</xdr:row>
      <xdr:rowOff>508000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F46F0884-F18F-C944-B5AB-C2D6A4F0B5B7}"/>
            </a:ext>
          </a:extLst>
        </xdr:cNvPr>
        <xdr:cNvSpPr txBox="1"/>
      </xdr:nvSpPr>
      <xdr:spPr>
        <a:xfrm>
          <a:off x="546100" y="7099300"/>
          <a:ext cx="1244600" cy="3302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1254512</xdr:colOff>
      <xdr:row>12</xdr:row>
      <xdr:rowOff>177800</xdr:rowOff>
    </xdr:from>
    <xdr:to>
      <xdr:col>8</xdr:col>
      <xdr:colOff>2478048</xdr:colOff>
      <xdr:row>12</xdr:row>
      <xdr:rowOff>511097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7AEFC51-945C-AF48-B1D3-C9EF86FD2D3A}"/>
            </a:ext>
          </a:extLst>
        </xdr:cNvPr>
        <xdr:cNvSpPr txBox="1"/>
      </xdr:nvSpPr>
      <xdr:spPr>
        <a:xfrm>
          <a:off x="1781097" y="7100849"/>
          <a:ext cx="16091829" cy="333297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 A</a:t>
          </a:r>
        </a:p>
      </xdr:txBody>
    </xdr:sp>
    <xdr:clientData/>
  </xdr:twoCellAnchor>
  <xdr:twoCellAnchor editAs="oneCell">
    <xdr:from>
      <xdr:col>7</xdr:col>
      <xdr:colOff>2076450</xdr:colOff>
      <xdr:row>1</xdr:row>
      <xdr:rowOff>752475</xdr:rowOff>
    </xdr:from>
    <xdr:to>
      <xdr:col>8</xdr:col>
      <xdr:colOff>2019300</xdr:colOff>
      <xdr:row>3</xdr:row>
      <xdr:rowOff>628650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D628FF03-8F36-4B38-A7FD-4C226819D7C9}"/>
            </a:ext>
            <a:ext uri="{147F2762-F138-4A5C-976F-8EAC2B608ADB}">
              <a16:predDERef xmlns:a16="http://schemas.microsoft.com/office/drawing/2014/main" pred="{47AEFC51-945C-AF48-B1D3-C9EF86FD2D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92250" y="942975"/>
          <a:ext cx="2266950" cy="107632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9" name="Rectangle 18">
          <a:extLst>
            <a:ext uri="{FF2B5EF4-FFF2-40B4-BE49-F238E27FC236}">
              <a16:creationId xmlns:a16="http://schemas.microsoft.com/office/drawing/2014/main" id="{8E1F4FEC-7792-6947-AFF8-68A98DE3727D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12700</xdr:colOff>
      <xdr:row>6</xdr:row>
      <xdr:rowOff>177800</xdr:rowOff>
    </xdr:from>
    <xdr:to>
      <xdr:col>8</xdr:col>
      <xdr:colOff>2470335</xdr:colOff>
      <xdr:row>6</xdr:row>
      <xdr:rowOff>495299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964AE623-F845-0040-B99F-33E1D33B8590}"/>
            </a:ext>
          </a:extLst>
        </xdr:cNvPr>
        <xdr:cNvSpPr txBox="1"/>
      </xdr:nvSpPr>
      <xdr:spPr>
        <a:xfrm>
          <a:off x="15405100" y="3289300"/>
          <a:ext cx="2457635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14</xdr:row>
      <xdr:rowOff>177800</xdr:rowOff>
    </xdr:from>
    <xdr:to>
      <xdr:col>9</xdr:col>
      <xdr:colOff>0</xdr:colOff>
      <xdr:row>14</xdr:row>
      <xdr:rowOff>495300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F6B0A8D8-157A-4148-A2EF-620916A81195}"/>
            </a:ext>
          </a:extLst>
        </xdr:cNvPr>
        <xdr:cNvSpPr txBox="1"/>
      </xdr:nvSpPr>
      <xdr:spPr>
        <a:xfrm>
          <a:off x="554567" y="8424333"/>
          <a:ext cx="17352433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1244599</xdr:colOff>
      <xdr:row>12</xdr:row>
      <xdr:rowOff>165100</xdr:rowOff>
    </xdr:from>
    <xdr:to>
      <xdr:col>8</xdr:col>
      <xdr:colOff>2480732</xdr:colOff>
      <xdr:row>12</xdr:row>
      <xdr:rowOff>482600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BA05C4C-F6F8-8C4F-8BCE-2F021D3F2BD7}"/>
            </a:ext>
          </a:extLst>
        </xdr:cNvPr>
        <xdr:cNvSpPr txBox="1"/>
      </xdr:nvSpPr>
      <xdr:spPr>
        <a:xfrm>
          <a:off x="1786466" y="7133167"/>
          <a:ext cx="16120533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0</xdr:colOff>
      <xdr:row>10</xdr:row>
      <xdr:rowOff>165100</xdr:rowOff>
    </xdr:from>
    <xdr:to>
      <xdr:col>9</xdr:col>
      <xdr:colOff>0</xdr:colOff>
      <xdr:row>10</xdr:row>
      <xdr:rowOff>482600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776A7E44-97DC-6746-9DAE-45D13AF17707}"/>
            </a:ext>
          </a:extLst>
        </xdr:cNvPr>
        <xdr:cNvSpPr txBox="1"/>
      </xdr:nvSpPr>
      <xdr:spPr>
        <a:xfrm>
          <a:off x="541867" y="5854700"/>
          <a:ext cx="17365133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1270000</xdr:colOff>
      <xdr:row>8</xdr:row>
      <xdr:rowOff>177800</xdr:rowOff>
    </xdr:from>
    <xdr:to>
      <xdr:col>9</xdr:col>
      <xdr:colOff>0</xdr:colOff>
      <xdr:row>8</xdr:row>
      <xdr:rowOff>495300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2369310B-B9A0-5041-B75D-C5861CADF0BF}"/>
            </a:ext>
          </a:extLst>
        </xdr:cNvPr>
        <xdr:cNvSpPr txBox="1"/>
      </xdr:nvSpPr>
      <xdr:spPr>
        <a:xfrm>
          <a:off x="1803400" y="4559300"/>
          <a:ext cx="160655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1270000</xdr:colOff>
      <xdr:row>16</xdr:row>
      <xdr:rowOff>215900</xdr:rowOff>
    </xdr:from>
    <xdr:to>
      <xdr:col>4</xdr:col>
      <xdr:colOff>0</xdr:colOff>
      <xdr:row>16</xdr:row>
      <xdr:rowOff>533400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E74301DA-3A4C-1347-A8FC-26117B90FA0C}"/>
            </a:ext>
          </a:extLst>
        </xdr:cNvPr>
        <xdr:cNvSpPr txBox="1"/>
      </xdr:nvSpPr>
      <xdr:spPr>
        <a:xfrm>
          <a:off x="1811867" y="9740900"/>
          <a:ext cx="3691466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8</xdr:row>
      <xdr:rowOff>177800</xdr:rowOff>
    </xdr:from>
    <xdr:to>
      <xdr:col>2</xdr:col>
      <xdr:colOff>1278466</xdr:colOff>
      <xdr:row>8</xdr:row>
      <xdr:rowOff>495300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CCF31D15-8C13-BC48-A018-9A19ECFA37F5}"/>
            </a:ext>
          </a:extLst>
        </xdr:cNvPr>
        <xdr:cNvSpPr txBox="1"/>
      </xdr:nvSpPr>
      <xdr:spPr>
        <a:xfrm>
          <a:off x="554567" y="4588933"/>
          <a:ext cx="1265766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12</xdr:row>
      <xdr:rowOff>165100</xdr:rowOff>
    </xdr:from>
    <xdr:to>
      <xdr:col>2</xdr:col>
      <xdr:colOff>1257299</xdr:colOff>
      <xdr:row>12</xdr:row>
      <xdr:rowOff>482600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912BE612-7EE1-AD49-9C53-0BBEAFBBF3B9}"/>
            </a:ext>
          </a:extLst>
        </xdr:cNvPr>
        <xdr:cNvSpPr txBox="1"/>
      </xdr:nvSpPr>
      <xdr:spPr>
        <a:xfrm>
          <a:off x="546100" y="7086600"/>
          <a:ext cx="1244599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8466</xdr:colOff>
      <xdr:row>16</xdr:row>
      <xdr:rowOff>215900</xdr:rowOff>
    </xdr:from>
    <xdr:to>
      <xdr:col>2</xdr:col>
      <xdr:colOff>1269999</xdr:colOff>
      <xdr:row>16</xdr:row>
      <xdr:rowOff>533400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5C49486E-F977-B042-9DD7-EDF1B8354B4A}"/>
            </a:ext>
          </a:extLst>
        </xdr:cNvPr>
        <xdr:cNvSpPr txBox="1"/>
      </xdr:nvSpPr>
      <xdr:spPr>
        <a:xfrm>
          <a:off x="550333" y="9740900"/>
          <a:ext cx="1261533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2162175</xdr:colOff>
      <xdr:row>1</xdr:row>
      <xdr:rowOff>800100</xdr:rowOff>
    </xdr:from>
    <xdr:to>
      <xdr:col>8</xdr:col>
      <xdr:colOff>2105025</xdr:colOff>
      <xdr:row>3</xdr:row>
      <xdr:rowOff>676275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F901A1-A560-42DD-A7AB-7AFD7BF14D46}"/>
            </a:ext>
            <a:ext uri="{147F2762-F138-4A5C-976F-8EAC2B608ADB}">
              <a16:predDERef xmlns:a16="http://schemas.microsoft.com/office/drawing/2014/main" pred="{5C49486E-F977-B042-9DD7-EDF1B8354B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77975" y="990600"/>
          <a:ext cx="2266950" cy="10763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D5AB9B2F-C428-4441-ACA4-F28AF7194508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4</xdr:col>
      <xdr:colOff>9006</xdr:colOff>
      <xdr:row>6</xdr:row>
      <xdr:rowOff>177800</xdr:rowOff>
    </xdr:from>
    <xdr:to>
      <xdr:col>8</xdr:col>
      <xdr:colOff>2463799</xdr:colOff>
      <xdr:row>6</xdr:row>
      <xdr:rowOff>495300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F56BDCE8-E3AC-B84F-A837-E27C04C24008}"/>
            </a:ext>
          </a:extLst>
        </xdr:cNvPr>
        <xdr:cNvSpPr txBox="1"/>
      </xdr:nvSpPr>
      <xdr:spPr>
        <a:xfrm>
          <a:off x="5503332" y="3285247"/>
          <a:ext cx="12362595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1270000</xdr:colOff>
      <xdr:row>14</xdr:row>
      <xdr:rowOff>177800</xdr:rowOff>
    </xdr:from>
    <xdr:to>
      <xdr:col>7</xdr:col>
      <xdr:colOff>0</xdr:colOff>
      <xdr:row>14</xdr:row>
      <xdr:rowOff>495300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6678F4A4-8AC6-AD45-A021-92BDC7AB5894}"/>
            </a:ext>
          </a:extLst>
        </xdr:cNvPr>
        <xdr:cNvSpPr txBox="1"/>
      </xdr:nvSpPr>
      <xdr:spPr>
        <a:xfrm>
          <a:off x="1803400" y="8369300"/>
          <a:ext cx="111125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1257300</xdr:colOff>
      <xdr:row>10</xdr:row>
      <xdr:rowOff>203200</xdr:rowOff>
    </xdr:from>
    <xdr:to>
      <xdr:col>9</xdr:col>
      <xdr:colOff>0</xdr:colOff>
      <xdr:row>10</xdr:row>
      <xdr:rowOff>520699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EB4076F7-2AF2-C54C-BDF1-C80A7A58A0A8}"/>
            </a:ext>
          </a:extLst>
        </xdr:cNvPr>
        <xdr:cNvSpPr txBox="1"/>
      </xdr:nvSpPr>
      <xdr:spPr>
        <a:xfrm>
          <a:off x="1790700" y="5854700"/>
          <a:ext cx="160782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12</xdr:row>
      <xdr:rowOff>165100</xdr:rowOff>
    </xdr:from>
    <xdr:to>
      <xdr:col>9</xdr:col>
      <xdr:colOff>0</xdr:colOff>
      <xdr:row>12</xdr:row>
      <xdr:rowOff>482599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50E994F9-6A1D-5644-82DF-ED3E5192AA1A}"/>
            </a:ext>
          </a:extLst>
        </xdr:cNvPr>
        <xdr:cNvSpPr txBox="1"/>
      </xdr:nvSpPr>
      <xdr:spPr>
        <a:xfrm>
          <a:off x="553126" y="7082547"/>
          <a:ext cx="17325952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0</xdr:colOff>
      <xdr:row>8</xdr:row>
      <xdr:rowOff>177800</xdr:rowOff>
    </xdr:from>
    <xdr:to>
      <xdr:col>8</xdr:col>
      <xdr:colOff>2463800</xdr:colOff>
      <xdr:row>8</xdr:row>
      <xdr:rowOff>495300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F6CD76EB-7183-3148-A0C9-FBB748D8D943}"/>
            </a:ext>
          </a:extLst>
        </xdr:cNvPr>
        <xdr:cNvSpPr txBox="1"/>
      </xdr:nvSpPr>
      <xdr:spPr>
        <a:xfrm>
          <a:off x="540426" y="4555247"/>
          <a:ext cx="17325502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 B</a:t>
          </a:r>
        </a:p>
      </xdr:txBody>
    </xdr:sp>
    <xdr:clientData/>
  </xdr:twoCellAnchor>
  <xdr:twoCellAnchor>
    <xdr:from>
      <xdr:col>2</xdr:col>
      <xdr:colOff>12700</xdr:colOff>
      <xdr:row>14</xdr:row>
      <xdr:rowOff>177800</xdr:rowOff>
    </xdr:from>
    <xdr:to>
      <xdr:col>2</xdr:col>
      <xdr:colOff>1280160</xdr:colOff>
      <xdr:row>14</xdr:row>
      <xdr:rowOff>495300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7B3B73DD-20B2-5A43-A6A0-472427F5E44F}"/>
            </a:ext>
          </a:extLst>
        </xdr:cNvPr>
        <xdr:cNvSpPr txBox="1"/>
      </xdr:nvSpPr>
      <xdr:spPr>
        <a:xfrm>
          <a:off x="541020" y="8376920"/>
          <a:ext cx="126746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9008</xdr:colOff>
      <xdr:row>10</xdr:row>
      <xdr:rowOff>203200</xdr:rowOff>
    </xdr:from>
    <xdr:to>
      <xdr:col>2</xdr:col>
      <xdr:colOff>1270000</xdr:colOff>
      <xdr:row>10</xdr:row>
      <xdr:rowOff>520700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55476627-572E-E542-81FA-8B10E7BC0483}"/>
            </a:ext>
          </a:extLst>
        </xdr:cNvPr>
        <xdr:cNvSpPr txBox="1"/>
      </xdr:nvSpPr>
      <xdr:spPr>
        <a:xfrm>
          <a:off x="549434" y="5850647"/>
          <a:ext cx="1260992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2114550</xdr:colOff>
      <xdr:row>1</xdr:row>
      <xdr:rowOff>809625</xdr:rowOff>
    </xdr:from>
    <xdr:to>
      <xdr:col>8</xdr:col>
      <xdr:colOff>2057400</xdr:colOff>
      <xdr:row>3</xdr:row>
      <xdr:rowOff>685800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CFE5673-8E88-4E82-A508-87B607F34C2D}"/>
            </a:ext>
            <a:ext uri="{147F2762-F138-4A5C-976F-8EAC2B608ADB}">
              <a16:predDERef xmlns:a16="http://schemas.microsoft.com/office/drawing/2014/main" pred="{55476627-572E-E542-81FA-8B10E7BC04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30350" y="1000125"/>
          <a:ext cx="2266950" cy="107632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01BEE000-100F-654F-AEA1-5917CD8BA370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 Medium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 Medium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 Medium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 Medium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 Medium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 Medium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7</xdr:col>
      <xdr:colOff>0</xdr:colOff>
      <xdr:row>6</xdr:row>
      <xdr:rowOff>165100</xdr:rowOff>
    </xdr:from>
    <xdr:to>
      <xdr:col>9</xdr:col>
      <xdr:colOff>5336</xdr:colOff>
      <xdr:row>6</xdr:row>
      <xdr:rowOff>482599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8E24310-D602-7540-B1CD-8DA893B7D18F}"/>
            </a:ext>
          </a:extLst>
        </xdr:cNvPr>
        <xdr:cNvSpPr txBox="1"/>
      </xdr:nvSpPr>
      <xdr:spPr>
        <a:xfrm>
          <a:off x="12915900" y="3276600"/>
          <a:ext cx="4958336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8</xdr:row>
      <xdr:rowOff>177800</xdr:rowOff>
    </xdr:from>
    <xdr:to>
      <xdr:col>9</xdr:col>
      <xdr:colOff>0</xdr:colOff>
      <xdr:row>8</xdr:row>
      <xdr:rowOff>502203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7BD63A4C-DCA8-FA40-89AD-03C38AEAD602}"/>
            </a:ext>
          </a:extLst>
        </xdr:cNvPr>
        <xdr:cNvSpPr txBox="1"/>
      </xdr:nvSpPr>
      <xdr:spPr>
        <a:xfrm>
          <a:off x="546100" y="4559300"/>
          <a:ext cx="17322800" cy="32440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1278467</xdr:colOff>
      <xdr:row>14</xdr:row>
      <xdr:rowOff>177800</xdr:rowOff>
    </xdr:from>
    <xdr:to>
      <xdr:col>8</xdr:col>
      <xdr:colOff>2461329</xdr:colOff>
      <xdr:row>14</xdr:row>
      <xdr:rowOff>491067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AFABEAD-F7F5-0545-9319-C9C32551533D}"/>
            </a:ext>
          </a:extLst>
        </xdr:cNvPr>
        <xdr:cNvSpPr txBox="1"/>
      </xdr:nvSpPr>
      <xdr:spPr>
        <a:xfrm>
          <a:off x="1817936" y="8382225"/>
          <a:ext cx="16018260" cy="313267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1282700</xdr:colOff>
      <xdr:row>10</xdr:row>
      <xdr:rowOff>177800</xdr:rowOff>
    </xdr:from>
    <xdr:to>
      <xdr:col>9</xdr:col>
      <xdr:colOff>0</xdr:colOff>
      <xdr:row>10</xdr:row>
      <xdr:rowOff>495300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E14E8458-7207-1844-B460-5894A62930C2}"/>
            </a:ext>
          </a:extLst>
        </xdr:cNvPr>
        <xdr:cNvSpPr txBox="1"/>
      </xdr:nvSpPr>
      <xdr:spPr>
        <a:xfrm>
          <a:off x="1816100" y="5829300"/>
          <a:ext cx="160528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12</xdr:row>
      <xdr:rowOff>165100</xdr:rowOff>
    </xdr:from>
    <xdr:to>
      <xdr:col>9</xdr:col>
      <xdr:colOff>0</xdr:colOff>
      <xdr:row>12</xdr:row>
      <xdr:rowOff>482600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BF7FFACA-A3E8-654E-9F63-725ABC5BFABF}"/>
            </a:ext>
          </a:extLst>
        </xdr:cNvPr>
        <xdr:cNvSpPr txBox="1"/>
      </xdr:nvSpPr>
      <xdr:spPr>
        <a:xfrm>
          <a:off x="552169" y="7099525"/>
          <a:ext cx="17295265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16933</xdr:colOff>
      <xdr:row>10</xdr:row>
      <xdr:rowOff>177800</xdr:rowOff>
    </xdr:from>
    <xdr:to>
      <xdr:col>2</xdr:col>
      <xdr:colOff>1295400</xdr:colOff>
      <xdr:row>10</xdr:row>
      <xdr:rowOff>495299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95AA3F8C-0E4A-8E4F-901C-670E7FD21687}"/>
            </a:ext>
          </a:extLst>
        </xdr:cNvPr>
        <xdr:cNvSpPr txBox="1"/>
      </xdr:nvSpPr>
      <xdr:spPr>
        <a:xfrm>
          <a:off x="558800" y="5867400"/>
          <a:ext cx="1278467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8466</xdr:colOff>
      <xdr:row>14</xdr:row>
      <xdr:rowOff>177800</xdr:rowOff>
    </xdr:from>
    <xdr:to>
      <xdr:col>2</xdr:col>
      <xdr:colOff>1282700</xdr:colOff>
      <xdr:row>14</xdr:row>
      <xdr:rowOff>495299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7D1850A4-D2C4-8446-AE06-744D812B74D3}"/>
            </a:ext>
          </a:extLst>
        </xdr:cNvPr>
        <xdr:cNvSpPr txBox="1"/>
      </xdr:nvSpPr>
      <xdr:spPr>
        <a:xfrm>
          <a:off x="550333" y="8424333"/>
          <a:ext cx="1274234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2085975</xdr:colOff>
      <xdr:row>1</xdr:row>
      <xdr:rowOff>800100</xdr:rowOff>
    </xdr:from>
    <xdr:to>
      <xdr:col>8</xdr:col>
      <xdr:colOff>2028825</xdr:colOff>
      <xdr:row>3</xdr:row>
      <xdr:rowOff>676275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053DE51-7170-4E52-BEFB-0CA61EAA93D2}"/>
            </a:ext>
            <a:ext uri="{147F2762-F138-4A5C-976F-8EAC2B608ADB}">
              <a16:predDERef xmlns:a16="http://schemas.microsoft.com/office/drawing/2014/main" pred="{7D1850A4-D2C4-8446-AE06-744D812B74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01775" y="990600"/>
          <a:ext cx="2266950" cy="10763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Georgia">
      <a:majorFont>
        <a:latin typeface="Georgia" panose="02040502050405020303"/>
        <a:ea typeface=""/>
        <a:cs typeface=""/>
        <a:font script="Jpan" typeface="ＭＳ Ｐゴシック"/>
        <a:font script="Hang" typeface="돋움"/>
        <a:font script="Hans" typeface="方正舒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Georgia" panose="02040502050405020303"/>
        <a:ea typeface=""/>
        <a:cs typeface=""/>
        <a:font script="Jpan" typeface="ＭＳ Ｐゴシック"/>
        <a:font script="Hang" typeface="돋움"/>
        <a:font script="Hans" typeface="方正舒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172743"/>
    <pageSetUpPr fitToPage="1"/>
  </sheetPr>
  <dimension ref="B1:I22"/>
  <sheetViews>
    <sheetView showGridLines="0" tabSelected="1" zoomScale="60" zoomScaleNormal="100" workbookViewId="0">
      <pane ySplit="5" topLeftCell="A6" activePane="bottomLeft" state="frozen"/>
      <selection pane="bottomLeft" activeCell="D4" sqref="D4:H4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/>
    <row r="2" spans="2:9" ht="75" customHeight="1" thickTop="1" x14ac:dyDescent="0.15">
      <c r="C2" s="173" t="s">
        <v>0</v>
      </c>
      <c r="D2" s="174"/>
      <c r="E2" s="174"/>
      <c r="F2" s="174"/>
      <c r="G2" s="174"/>
      <c r="H2" s="174"/>
      <c r="I2" s="175"/>
    </row>
    <row r="3" spans="2:9" s="17" customFormat="1" ht="20" customHeight="1" x14ac:dyDescent="0.15">
      <c r="C3" s="18" t="s">
        <v>1</v>
      </c>
      <c r="D3" s="149">
        <v>2026</v>
      </c>
      <c r="E3" s="20" t="s">
        <v>2</v>
      </c>
      <c r="F3" s="19" t="s">
        <v>3</v>
      </c>
      <c r="G3" s="21" t="s">
        <v>4</v>
      </c>
      <c r="H3" s="22"/>
      <c r="I3" s="23"/>
    </row>
    <row r="4" spans="2:9" ht="75" customHeight="1" x14ac:dyDescent="0.65">
      <c r="C4" s="151">
        <f>CalendarYear</f>
        <v>2026</v>
      </c>
      <c r="D4" s="179" t="s">
        <v>5</v>
      </c>
      <c r="E4" s="179"/>
      <c r="F4" s="179"/>
      <c r="G4" s="179"/>
      <c r="H4" s="179"/>
      <c r="I4" s="150"/>
    </row>
    <row r="5" spans="2:9" s="2" customFormat="1" ht="35" customHeight="1" x14ac:dyDescent="0.15">
      <c r="B5" s="86"/>
      <c r="C5" s="14" t="str">
        <f>WeekStart</f>
        <v>S</v>
      </c>
      <c r="D5" s="15" t="str">
        <f t="shared" ref="D5:I5" si="0">LEFT(TEXT(D6,"ddd"),1)</f>
        <v>M</v>
      </c>
      <c r="E5" s="15" t="str">
        <f t="shared" si="0"/>
        <v>T</v>
      </c>
      <c r="F5" s="15" t="str">
        <f t="shared" si="0"/>
        <v>W</v>
      </c>
      <c r="G5" s="15" t="str">
        <f t="shared" si="0"/>
        <v>T</v>
      </c>
      <c r="H5" s="15" t="str">
        <f t="shared" si="0"/>
        <v>F</v>
      </c>
      <c r="I5" s="16" t="str">
        <f t="shared" si="0"/>
        <v>S</v>
      </c>
    </row>
    <row r="6" spans="2:9" s="36" customFormat="1" ht="25" customHeight="1" x14ac:dyDescent="0.2">
      <c r="B6" s="81"/>
      <c r="C6" s="132">
        <f t="array" ref="C6:I6">DaysAndWeeks+DATE(CalendarYear,1,1)-WEEKDAY(DATE(CalendarYear,1,1),(WeekStart="M")+1)+1</f>
        <v>46019</v>
      </c>
      <c r="D6" s="26">
        <v>46020</v>
      </c>
      <c r="E6" s="26">
        <v>46021</v>
      </c>
      <c r="F6" s="26">
        <v>46022</v>
      </c>
      <c r="G6" s="154">
        <v>46023</v>
      </c>
      <c r="H6" s="26">
        <v>46024</v>
      </c>
      <c r="I6" s="27">
        <v>46025</v>
      </c>
    </row>
    <row r="7" spans="2:9" s="6" customFormat="1" ht="75" customHeight="1" x14ac:dyDescent="0.15">
      <c r="B7" s="79"/>
      <c r="C7" s="128">
        <v>0.625</v>
      </c>
      <c r="D7" s="9"/>
      <c r="E7" s="155"/>
      <c r="F7" s="9"/>
      <c r="G7" s="156"/>
      <c r="H7" s="7"/>
      <c r="I7" s="8"/>
    </row>
    <row r="8" spans="2:9" s="36" customFormat="1" ht="25" customHeight="1" x14ac:dyDescent="0.2">
      <c r="B8" s="81"/>
      <c r="C8" s="24">
        <f t="array" ref="C8:I8">DaysAndWeeks+DATE(CalendarYear,1,1)-WEEKDAY(DATE(CalendarYear,1,1),(WeekStart="M")+1)+8</f>
        <v>46026</v>
      </c>
      <c r="D8" s="153">
        <v>46027</v>
      </c>
      <c r="E8" s="153">
        <v>46028</v>
      </c>
      <c r="F8" s="153">
        <v>46029</v>
      </c>
      <c r="G8" s="153">
        <v>46030</v>
      </c>
      <c r="H8" s="117">
        <v>46031</v>
      </c>
      <c r="I8" s="27">
        <v>46032</v>
      </c>
    </row>
    <row r="9" spans="2:9" s="6" customFormat="1" ht="75" customHeight="1" x14ac:dyDescent="0.15">
      <c r="B9" s="79"/>
      <c r="C9" s="128"/>
      <c r="D9" s="12"/>
      <c r="E9" s="129"/>
      <c r="F9" s="12"/>
      <c r="G9" s="131"/>
      <c r="H9" s="9"/>
      <c r="I9" s="10"/>
    </row>
    <row r="10" spans="2:9" s="36" customFormat="1" ht="25" customHeight="1" x14ac:dyDescent="0.2">
      <c r="B10" s="81"/>
      <c r="C10" s="24">
        <f t="array" ref="C10:I10">DaysAndWeeks+DATE(CalendarYear,1,1)-WEEKDAY(DATE(CalendarYear,1,1),(WeekStart="M")+1)+15</f>
        <v>46033</v>
      </c>
      <c r="D10" s="25">
        <v>46034</v>
      </c>
      <c r="E10" s="25">
        <v>46035</v>
      </c>
      <c r="F10" s="25">
        <v>46036</v>
      </c>
      <c r="G10" s="28">
        <v>46037</v>
      </c>
      <c r="H10" s="29">
        <v>46038</v>
      </c>
      <c r="I10" s="27">
        <v>46039</v>
      </c>
    </row>
    <row r="11" spans="2:9" s="6" customFormat="1" ht="75" customHeight="1" x14ac:dyDescent="0.15">
      <c r="B11" s="79"/>
      <c r="C11" s="128">
        <v>0.625</v>
      </c>
      <c r="D11" s="12"/>
      <c r="E11" s="129"/>
      <c r="F11" s="12"/>
      <c r="G11" s="130"/>
      <c r="H11" s="11"/>
      <c r="I11" s="8"/>
    </row>
    <row r="12" spans="2:9" s="36" customFormat="1" ht="25" customHeight="1" x14ac:dyDescent="0.2">
      <c r="B12" s="81"/>
      <c r="C12" s="24">
        <f t="array" ref="C12:I12">DaysAndWeeks+DATE(CalendarYear,1,1)-WEEKDAY(DATE(CalendarYear,1,1),(WeekStart="M")+1)+22</f>
        <v>46040</v>
      </c>
      <c r="D12" s="25">
        <v>46041</v>
      </c>
      <c r="E12" s="25">
        <v>46042</v>
      </c>
      <c r="F12" s="25">
        <v>46043</v>
      </c>
      <c r="G12" s="25">
        <v>46044</v>
      </c>
      <c r="H12" s="26">
        <v>46045</v>
      </c>
      <c r="I12" s="27">
        <v>46046</v>
      </c>
    </row>
    <row r="13" spans="2:9" s="6" customFormat="1" ht="75" customHeight="1" x14ac:dyDescent="0.15">
      <c r="B13" s="79"/>
      <c r="C13" s="128"/>
      <c r="D13" s="12"/>
      <c r="E13" s="129"/>
      <c r="F13" s="12"/>
      <c r="G13" s="131"/>
      <c r="H13" s="9"/>
      <c r="I13" s="10"/>
    </row>
    <row r="14" spans="2:9" s="36" customFormat="1" ht="25" customHeight="1" x14ac:dyDescent="0.2">
      <c r="B14" s="81"/>
      <c r="C14" s="24">
        <f t="array" ref="C14:I14">DaysAndWeeks+DATE(CalendarYear,1,1)-WEEKDAY(DATE(CalendarYear,1,1),(WeekStart="M")+1)+29</f>
        <v>46047</v>
      </c>
      <c r="D14" s="25">
        <v>46048</v>
      </c>
      <c r="E14" s="25">
        <v>46049</v>
      </c>
      <c r="F14" s="30">
        <v>46050</v>
      </c>
      <c r="G14" s="30">
        <v>46051</v>
      </c>
      <c r="H14" s="30">
        <v>46052</v>
      </c>
      <c r="I14" s="31">
        <v>46053</v>
      </c>
    </row>
    <row r="15" spans="2:9" s="6" customFormat="1" ht="75" customHeight="1" x14ac:dyDescent="0.15">
      <c r="B15" s="79"/>
      <c r="C15" s="128">
        <v>0.625</v>
      </c>
      <c r="D15" s="12"/>
      <c r="E15" s="129"/>
      <c r="F15" s="3"/>
      <c r="G15" s="158"/>
      <c r="H15" s="159"/>
      <c r="I15" s="160"/>
    </row>
    <row r="16" spans="2:9" s="36" customFormat="1" ht="25" customHeight="1" x14ac:dyDescent="0.2">
      <c r="B16" s="81"/>
      <c r="C16" s="161">
        <f t="array" ref="C16:I16">DaysAndWeeks+DATE(CalendarYear,1,1)-WEEKDAY(DATE(CalendarYear,1,1),(WeekStart="M")+1)+36</f>
        <v>46054</v>
      </c>
      <c r="D16" s="30">
        <v>46055</v>
      </c>
      <c r="E16" s="30">
        <v>46056</v>
      </c>
      <c r="F16" s="30">
        <v>46057</v>
      </c>
      <c r="G16" s="30">
        <v>46058</v>
      </c>
      <c r="H16" s="30">
        <v>46059</v>
      </c>
      <c r="I16" s="31">
        <v>46060</v>
      </c>
    </row>
    <row r="17" spans="2:9" s="6" customFormat="1" ht="75" customHeight="1" x14ac:dyDescent="0.2">
      <c r="B17" s="79"/>
      <c r="C17" s="162"/>
      <c r="D17" s="4"/>
      <c r="E17" s="4"/>
      <c r="F17" s="4"/>
      <c r="G17" s="4"/>
      <c r="H17" s="4"/>
      <c r="I17" s="5"/>
    </row>
    <row r="18" spans="2:9" ht="125" customHeight="1" thickBot="1" x14ac:dyDescent="0.2">
      <c r="B18" s="80"/>
      <c r="C18" s="176" t="s">
        <v>6</v>
      </c>
      <c r="D18" s="177"/>
      <c r="E18" s="177"/>
      <c r="F18" s="177"/>
      <c r="G18" s="177"/>
      <c r="H18" s="177"/>
      <c r="I18" s="178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66" customHeight="1" x14ac:dyDescent="0.15">
      <c r="C21" s="6"/>
      <c r="D21" s="6"/>
      <c r="E21" s="6"/>
      <c r="F21" s="6"/>
      <c r="G21" s="6"/>
      <c r="H21" s="6"/>
      <c r="I21" s="6"/>
    </row>
    <row r="22" spans="2:9" ht="15" customHeight="1" x14ac:dyDescent="0.15">
      <c r="C22" s="6"/>
    </row>
  </sheetData>
  <dataConsolidate/>
  <mergeCells count="3">
    <mergeCell ref="C2:I2"/>
    <mergeCell ref="C18:I18"/>
    <mergeCell ref="D4:H4"/>
  </mergeCells>
  <conditionalFormatting sqref="C6:H6">
    <cfRule type="expression" dxfId="39" priority="6">
      <formula>DAY(C6)&gt;8</formula>
    </cfRule>
  </conditionalFormatting>
  <conditionalFormatting sqref="C8:H8">
    <cfRule type="expression" dxfId="38" priority="2">
      <formula>DAY(C8)&gt;8</formula>
    </cfRule>
  </conditionalFormatting>
  <conditionalFormatting sqref="C14:I14 C16:I16 D17:I17 C18">
    <cfRule type="expression" dxfId="37" priority="4">
      <formula>AND(DAY(C14)&gt;=1,DAY(C14)&lt;=15)</formula>
    </cfRule>
  </conditionalFormatting>
  <dataValidations xWindow="40" yWindow="320" count="1">
    <dataValidation type="list" allowBlank="1" showInputMessage="1" showErrorMessage="1" error="Select a day from the entries in the list. Select CANCEL, then ALT+DOWN ARROW to pick from the dropdown list" sqref="F3" xr:uid="{00000000-0002-0000-0000-000000000000}">
      <formula1>"M,S"</formula1>
    </dataValidation>
  </dataValidations>
  <hyperlinks>
    <hyperlink ref="G3" location="FEBRUARY!A1" tooltip="Navigation link to the next month" display="FEBRUARY" xr:uid="{00000000-0004-0000-0000-000000000000}"/>
  </hyperlinks>
  <printOptions horizontalCentered="1"/>
  <pageMargins left="0.5" right="0.5" top="0.4" bottom="0.4" header="0.3" footer="0.3"/>
  <pageSetup scale="52" fitToHeight="0" orientation="landscape" horizont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tabColor rgb="FF8FC6E2"/>
    <pageSetUpPr fitToPage="1"/>
  </sheetPr>
  <dimension ref="B1:I21"/>
  <sheetViews>
    <sheetView showGridLines="0" zoomScale="75" zoomScaleNormal="100" workbookViewId="0">
      <pane ySplit="5" topLeftCell="A11" activePane="bottomLeft" state="frozen"/>
      <selection pane="bottomLeft" activeCell="I4" sqref="I4"/>
    </sheetView>
  </sheetViews>
  <sheetFormatPr baseColWidth="10" defaultColWidth="8.625" defaultRowHeight="17" x14ac:dyDescent="0.15"/>
  <cols>
    <col min="1" max="2" width="2.625" style="36" customWidth="1"/>
    <col min="3" max="9" width="24.375" style="36" customWidth="1"/>
    <col min="10" max="16384" width="8.625" style="36"/>
  </cols>
  <sheetData>
    <row r="1" spans="2:9" ht="15" customHeight="1" thickBot="1" x14ac:dyDescent="0.2">
      <c r="C1" s="116"/>
      <c r="D1" s="116"/>
      <c r="E1" s="116"/>
      <c r="F1" s="116"/>
      <c r="G1" s="116"/>
      <c r="H1" s="116"/>
      <c r="I1" s="116"/>
    </row>
    <row r="2" spans="2:9" ht="75" customHeight="1" thickTop="1" x14ac:dyDescent="0.15">
      <c r="B2" s="81"/>
      <c r="C2" s="174" t="s">
        <v>0</v>
      </c>
      <c r="D2" s="174"/>
      <c r="E2" s="174"/>
      <c r="F2" s="174"/>
      <c r="G2" s="174"/>
      <c r="H2" s="174"/>
      <c r="I2" s="175"/>
    </row>
    <row r="3" spans="2:9" ht="20" customHeight="1" x14ac:dyDescent="0.2">
      <c r="B3" s="81"/>
      <c r="C3" s="105"/>
      <c r="D3" s="106"/>
      <c r="E3" s="106"/>
      <c r="F3" s="107"/>
      <c r="G3" s="21" t="s">
        <v>31</v>
      </c>
      <c r="H3" s="21" t="s">
        <v>32</v>
      </c>
      <c r="I3" s="113"/>
    </row>
    <row r="4" spans="2:9" ht="75" customHeight="1" x14ac:dyDescent="0.65">
      <c r="B4" s="81"/>
      <c r="C4" s="151">
        <f>CalendarYear</f>
        <v>2026</v>
      </c>
      <c r="D4" s="185" t="s">
        <v>33</v>
      </c>
      <c r="E4" s="185"/>
      <c r="F4" s="185"/>
      <c r="G4" s="185"/>
      <c r="H4" s="185"/>
      <c r="I4" s="150"/>
    </row>
    <row r="5" spans="2:9" ht="35" customHeight="1" x14ac:dyDescent="0.15">
      <c r="B5" s="81"/>
      <c r="C5" s="15" t="str">
        <f>WeekStart</f>
        <v>S</v>
      </c>
      <c r="D5" s="15" t="str">
        <f t="shared" ref="D5:I5" si="0">LEFT(TEXT(D6,"ddd"),1)</f>
        <v>M</v>
      </c>
      <c r="E5" s="15" t="str">
        <f t="shared" si="0"/>
        <v>T</v>
      </c>
      <c r="F5" s="15" t="str">
        <f t="shared" si="0"/>
        <v>W</v>
      </c>
      <c r="G5" s="15" t="str">
        <f t="shared" si="0"/>
        <v>T</v>
      </c>
      <c r="H5" s="15" t="str">
        <f t="shared" si="0"/>
        <v>F</v>
      </c>
      <c r="I5" s="16" t="str">
        <f t="shared" si="0"/>
        <v>S</v>
      </c>
    </row>
    <row r="6" spans="2:9" ht="25" customHeight="1" x14ac:dyDescent="0.2">
      <c r="B6" s="81"/>
      <c r="C6" s="123">
        <f t="array" ref="C6:I6">DaysAndWeeks+DATE(CalendarYear,10,1)-WEEKDAY(DATE(CalendarYear,10,1),(WeekStart="M")+1)+1</f>
        <v>46292</v>
      </c>
      <c r="D6" s="117">
        <v>46293</v>
      </c>
      <c r="E6" s="117">
        <v>46294</v>
      </c>
      <c r="F6" s="117">
        <v>46295</v>
      </c>
      <c r="G6" s="117">
        <v>46296</v>
      </c>
      <c r="H6" s="117">
        <v>46297</v>
      </c>
      <c r="I6" s="73">
        <v>46298</v>
      </c>
    </row>
    <row r="7" spans="2:9" s="71" customFormat="1" ht="75" customHeight="1" x14ac:dyDescent="0.15">
      <c r="B7" s="82"/>
      <c r="C7" s="146"/>
      <c r="D7" s="66"/>
      <c r="E7" s="142"/>
      <c r="F7" s="66"/>
      <c r="G7" s="133"/>
      <c r="H7" s="66"/>
      <c r="I7" s="74"/>
    </row>
    <row r="8" spans="2:9" ht="25" customHeight="1" x14ac:dyDescent="0.2">
      <c r="B8" s="81"/>
      <c r="C8" s="40">
        <f t="array" ref="C8:I8">DaysAndWeeks+DATE(CalendarYear,10,1)-WEEKDAY(DATE(CalendarYear,10,1),(WeekStart="M")+1)+8</f>
        <v>46299</v>
      </c>
      <c r="D8" s="37">
        <v>46300</v>
      </c>
      <c r="E8" s="37">
        <v>46301</v>
      </c>
      <c r="F8" s="37">
        <v>46302</v>
      </c>
      <c r="G8" s="37">
        <v>46303</v>
      </c>
      <c r="H8" s="37">
        <v>46304</v>
      </c>
      <c r="I8" s="73">
        <v>46305</v>
      </c>
    </row>
    <row r="9" spans="2:9" s="71" customFormat="1" ht="75" customHeight="1" x14ac:dyDescent="0.15">
      <c r="B9" s="82"/>
      <c r="C9" s="135">
        <v>0.625</v>
      </c>
      <c r="D9" s="145"/>
      <c r="E9" s="142"/>
      <c r="F9" s="145"/>
      <c r="G9" s="142"/>
      <c r="H9" s="66"/>
      <c r="I9" s="74"/>
    </row>
    <row r="10" spans="2:9" ht="25" customHeight="1" x14ac:dyDescent="0.2">
      <c r="B10" s="81"/>
      <c r="C10" s="40">
        <f t="array" ref="C10:I10">DaysAndWeeks+DATE(CalendarYear,10,1)-WEEKDAY(DATE(CalendarYear,10,1),(WeekStart="M")+1)+15</f>
        <v>46306</v>
      </c>
      <c r="D10" s="37">
        <v>46307</v>
      </c>
      <c r="E10" s="37">
        <v>46308</v>
      </c>
      <c r="F10" s="37">
        <v>46309</v>
      </c>
      <c r="G10" s="37">
        <v>46310</v>
      </c>
      <c r="H10" s="37">
        <v>46311</v>
      </c>
      <c r="I10" s="73">
        <v>46312</v>
      </c>
    </row>
    <row r="11" spans="2:9" s="71" customFormat="1" ht="75" customHeight="1" x14ac:dyDescent="0.15">
      <c r="B11" s="82"/>
      <c r="C11" s="146"/>
      <c r="D11" s="145"/>
      <c r="E11" s="142"/>
      <c r="F11" s="145"/>
      <c r="G11" s="142"/>
      <c r="H11" s="66"/>
      <c r="I11" s="74"/>
    </row>
    <row r="12" spans="2:9" ht="25" customHeight="1" x14ac:dyDescent="0.2">
      <c r="B12" s="81"/>
      <c r="C12" s="40">
        <f t="array" ref="C12:I12">DaysAndWeeks+DATE(CalendarYear,10,1)-WEEKDAY(DATE(CalendarYear,10,1),(WeekStart="M")+1)+22</f>
        <v>46313</v>
      </c>
      <c r="D12" s="37">
        <v>46314</v>
      </c>
      <c r="E12" s="37">
        <v>46315</v>
      </c>
      <c r="F12" s="37">
        <v>46316</v>
      </c>
      <c r="G12" s="37">
        <v>46317</v>
      </c>
      <c r="H12" s="37">
        <v>46318</v>
      </c>
      <c r="I12" s="73">
        <v>46319</v>
      </c>
    </row>
    <row r="13" spans="2:9" s="71" customFormat="1" ht="75" customHeight="1" x14ac:dyDescent="0.15">
      <c r="B13" s="82"/>
      <c r="C13" s="135">
        <v>0.625</v>
      </c>
      <c r="D13" s="145"/>
      <c r="E13" s="142"/>
      <c r="F13" s="145"/>
      <c r="G13" s="142"/>
      <c r="H13" s="66"/>
      <c r="I13" s="74"/>
    </row>
    <row r="14" spans="2:9" ht="25" customHeight="1" x14ac:dyDescent="0.2">
      <c r="B14" s="81"/>
      <c r="C14" s="40">
        <f t="array" ref="C14:I14">DaysAndWeeks+DATE(CalendarYear,10,1)-WEEKDAY(DATE(CalendarYear,10,1),(WeekStart="M")+1)+29</f>
        <v>46320</v>
      </c>
      <c r="D14" s="37">
        <v>46321</v>
      </c>
      <c r="E14" s="37">
        <v>46322</v>
      </c>
      <c r="F14" s="39">
        <v>46323</v>
      </c>
      <c r="G14" s="39">
        <v>46324</v>
      </c>
      <c r="H14" s="39">
        <v>46325</v>
      </c>
      <c r="I14" s="75">
        <v>46326</v>
      </c>
    </row>
    <row r="15" spans="2:9" s="114" customFormat="1" ht="75" customHeight="1" x14ac:dyDescent="0.15">
      <c r="B15" s="115"/>
      <c r="C15" s="146"/>
      <c r="D15" s="145"/>
      <c r="E15" s="142"/>
      <c r="F15" s="170"/>
      <c r="G15" s="143"/>
      <c r="H15" s="171"/>
      <c r="I15" s="172"/>
    </row>
    <row r="16" spans="2:9" ht="25" customHeight="1" x14ac:dyDescent="0.2">
      <c r="B16" s="81"/>
      <c r="C16" s="46">
        <f t="array" ref="C16:I16">DaysAndWeeks+DATE(CalendarYear,10,1)-WEEKDAY(DATE(CalendarYear,10,1),(WeekStart="M")+1)+36</f>
        <v>46327</v>
      </c>
      <c r="D16" s="39">
        <v>46328</v>
      </c>
      <c r="E16" s="39">
        <v>46329</v>
      </c>
      <c r="F16" s="39">
        <v>46330</v>
      </c>
      <c r="G16" s="39">
        <v>46331</v>
      </c>
      <c r="H16" s="39">
        <v>46332</v>
      </c>
      <c r="I16" s="39">
        <v>46333</v>
      </c>
    </row>
    <row r="17" spans="2:9" s="71" customFormat="1" ht="75" customHeight="1" x14ac:dyDescent="0.15">
      <c r="B17" s="82"/>
      <c r="C17" s="169"/>
      <c r="D17" s="70"/>
      <c r="E17" s="70"/>
      <c r="F17" s="70"/>
      <c r="G17" s="70"/>
      <c r="H17" s="70"/>
      <c r="I17" s="70"/>
    </row>
    <row r="18" spans="2:9" s="1" customFormat="1" ht="125" customHeight="1" thickBot="1" x14ac:dyDescent="0.2">
      <c r="B18" s="80"/>
      <c r="C18" s="176" t="s">
        <v>6</v>
      </c>
      <c r="D18" s="177"/>
      <c r="E18" s="177"/>
      <c r="F18" s="177"/>
      <c r="G18" s="177"/>
      <c r="H18" s="177"/>
      <c r="I18" s="178"/>
    </row>
    <row r="19" spans="2:9" s="1" customFormat="1" ht="15" thickTop="1" x14ac:dyDescent="0.15">
      <c r="C19" s="6"/>
      <c r="D19" s="6"/>
      <c r="E19" s="6"/>
      <c r="F19" s="6"/>
      <c r="G19" s="6"/>
      <c r="H19" s="6"/>
      <c r="I19" s="6"/>
    </row>
    <row r="20" spans="2:9" s="1" customFormat="1" ht="14" x14ac:dyDescent="0.15">
      <c r="C20" s="6"/>
      <c r="D20" s="6"/>
      <c r="E20" s="6"/>
      <c r="F20" s="6"/>
      <c r="G20" s="6"/>
      <c r="H20" s="6"/>
      <c r="I20" s="6"/>
    </row>
    <row r="21" spans="2:9" s="1" customFormat="1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18:I18"/>
    <mergeCell ref="C2:I2"/>
    <mergeCell ref="D4:H4"/>
  </mergeCells>
  <conditionalFormatting sqref="C18">
    <cfRule type="expression" dxfId="8" priority="1">
      <formula>AND(DAY(C18)&gt;=1,DAY(C18)&lt;=15)</formula>
    </cfRule>
  </conditionalFormatting>
  <conditionalFormatting sqref="C6:H6">
    <cfRule type="expression" dxfId="7" priority="3">
      <formula>DAY(C6)&gt;8</formula>
    </cfRule>
  </conditionalFormatting>
  <conditionalFormatting sqref="C14:I17">
    <cfRule type="expression" dxfId="6" priority="2">
      <formula>AND(DAY(C14)&gt;=1,DAY(C14)&lt;=15)</formula>
    </cfRule>
  </conditionalFormatting>
  <hyperlinks>
    <hyperlink ref="H3" location="NOVEMBER!A1" tooltip="Navigation link to the next month" display="JULY -&gt;" xr:uid="{00000000-0004-0000-0900-000000000000}"/>
    <hyperlink ref="G3" location="SEPTEMBER!A1" tooltip="Navigation link to the previous month" display="&lt;- MAY" xr:uid="{00000000-0004-0000-09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3">
    <tabColor rgb="FFCFAA49"/>
    <pageSetUpPr fitToPage="1"/>
  </sheetPr>
  <dimension ref="B1:I21"/>
  <sheetViews>
    <sheetView showGridLines="0" zoomScale="75" zoomScaleNormal="100" workbookViewId="0">
      <pane ySplit="5" topLeftCell="A11" activePane="bottomLeft" state="frozen"/>
      <selection pane="bottomLeft" activeCell="I4" sqref="I4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5"/>
      <c r="D1" s="85"/>
      <c r="E1" s="85"/>
      <c r="F1" s="85"/>
      <c r="G1" s="85"/>
      <c r="H1" s="85"/>
      <c r="I1" s="85"/>
    </row>
    <row r="2" spans="2:9" ht="75" customHeight="1" thickTop="1" x14ac:dyDescent="0.15">
      <c r="B2" s="80"/>
      <c r="C2" s="174" t="s">
        <v>0</v>
      </c>
      <c r="D2" s="174"/>
      <c r="E2" s="174"/>
      <c r="F2" s="174"/>
      <c r="G2" s="174"/>
      <c r="H2" s="174"/>
      <c r="I2" s="175"/>
    </row>
    <row r="3" spans="2:9" ht="20" customHeight="1" x14ac:dyDescent="0.3">
      <c r="B3" s="80"/>
      <c r="C3" s="63"/>
      <c r="D3" s="64"/>
      <c r="E3" s="64"/>
      <c r="F3" s="65"/>
      <c r="G3" s="21" t="s">
        <v>34</v>
      </c>
      <c r="H3" s="21" t="s">
        <v>35</v>
      </c>
      <c r="I3" s="84"/>
    </row>
    <row r="4" spans="2:9" ht="75" customHeight="1" x14ac:dyDescent="0.65">
      <c r="B4" s="80"/>
      <c r="C4" s="151">
        <f>CalendarYear</f>
        <v>2026</v>
      </c>
      <c r="D4" s="186" t="s">
        <v>36</v>
      </c>
      <c r="E4" s="186"/>
      <c r="F4" s="186"/>
      <c r="G4" s="186"/>
      <c r="H4" s="186"/>
      <c r="I4" s="150"/>
    </row>
    <row r="5" spans="2:9" ht="35" customHeight="1" x14ac:dyDescent="0.15">
      <c r="B5" s="80"/>
      <c r="C5" s="15" t="str">
        <f>WeekStart</f>
        <v>S</v>
      </c>
      <c r="D5" s="15" t="str">
        <f t="shared" ref="D5:I5" si="0">LEFT(TEXT(D6,"ddd"),1)</f>
        <v>M</v>
      </c>
      <c r="E5" s="15" t="str">
        <f t="shared" si="0"/>
        <v>T</v>
      </c>
      <c r="F5" s="15" t="str">
        <f t="shared" si="0"/>
        <v>W</v>
      </c>
      <c r="G5" s="15" t="str">
        <f t="shared" si="0"/>
        <v>T</v>
      </c>
      <c r="H5" s="15" t="str">
        <f t="shared" si="0"/>
        <v>F</v>
      </c>
      <c r="I5" s="16" t="str">
        <f t="shared" si="0"/>
        <v>S</v>
      </c>
    </row>
    <row r="6" spans="2:9" s="36" customFormat="1" ht="25" customHeight="1" x14ac:dyDescent="0.2">
      <c r="B6" s="81"/>
      <c r="C6" s="46">
        <f t="array" ref="C6:I6">DaysAndWeeks+DATE(CalendarYear,11,1)-WEEKDAY(DATE(CalendarYear,11,1),(WeekStart="M")+1)+1</f>
        <v>46327</v>
      </c>
      <c r="D6" s="39">
        <v>46328</v>
      </c>
      <c r="E6" s="39">
        <v>46329</v>
      </c>
      <c r="F6" s="37">
        <v>46330</v>
      </c>
      <c r="G6" s="37">
        <v>46331</v>
      </c>
      <c r="H6" s="37">
        <v>46332</v>
      </c>
      <c r="I6" s="73">
        <v>46333</v>
      </c>
    </row>
    <row r="7" spans="2:9" s="71" customFormat="1" ht="75" customHeight="1" x14ac:dyDescent="0.15">
      <c r="B7" s="82"/>
      <c r="C7" s="72"/>
      <c r="D7" s="70"/>
      <c r="E7" s="157"/>
      <c r="F7" s="145"/>
      <c r="G7" s="142"/>
      <c r="H7" s="66"/>
      <c r="I7" s="74"/>
    </row>
    <row r="8" spans="2:9" s="36" customFormat="1" ht="25" customHeight="1" x14ac:dyDescent="0.2">
      <c r="B8" s="81"/>
      <c r="C8" s="40">
        <f t="array" ref="C8:I8">DaysAndWeeks+DATE(CalendarYear,11,1)-WEEKDAY(DATE(CalendarYear,11,1),(WeekStart="M")+1)+8</f>
        <v>46334</v>
      </c>
      <c r="D8" s="37">
        <v>46335</v>
      </c>
      <c r="E8" s="117">
        <v>46336</v>
      </c>
      <c r="F8" s="37">
        <v>46337</v>
      </c>
      <c r="G8" s="37">
        <v>46338</v>
      </c>
      <c r="H8" s="37">
        <v>46339</v>
      </c>
      <c r="I8" s="73">
        <v>46340</v>
      </c>
    </row>
    <row r="9" spans="2:9" s="71" customFormat="1" ht="75" customHeight="1" x14ac:dyDescent="0.15">
      <c r="B9" s="82"/>
      <c r="C9" s="135">
        <v>0.625</v>
      </c>
      <c r="D9" s="145"/>
      <c r="E9" s="142"/>
      <c r="F9" s="145"/>
      <c r="G9" s="142"/>
      <c r="H9" s="66"/>
      <c r="I9" s="74"/>
    </row>
    <row r="10" spans="2:9" s="36" customFormat="1" ht="25" customHeight="1" x14ac:dyDescent="0.2">
      <c r="B10" s="81"/>
      <c r="C10" s="40">
        <f t="array" ref="C10:I10">DaysAndWeeks+DATE(CalendarYear,11,1)-WEEKDAY(DATE(CalendarYear,11,1),(WeekStart="M")+1)+15</f>
        <v>46341</v>
      </c>
      <c r="D10" s="37">
        <v>46342</v>
      </c>
      <c r="E10" s="117">
        <v>46343</v>
      </c>
      <c r="F10" s="37">
        <v>46344</v>
      </c>
      <c r="G10" s="37">
        <v>46345</v>
      </c>
      <c r="H10" s="37">
        <v>46346</v>
      </c>
      <c r="I10" s="73">
        <v>46347</v>
      </c>
    </row>
    <row r="11" spans="2:9" s="71" customFormat="1" ht="75" customHeight="1" x14ac:dyDescent="0.15">
      <c r="B11" s="82"/>
      <c r="C11" s="146"/>
      <c r="D11" s="145"/>
      <c r="E11" s="142"/>
      <c r="F11" s="145"/>
      <c r="G11" s="142"/>
      <c r="H11" s="66"/>
      <c r="I11" s="74"/>
    </row>
    <row r="12" spans="2:9" s="36" customFormat="1" ht="25" customHeight="1" x14ac:dyDescent="0.2">
      <c r="B12" s="81"/>
      <c r="C12" s="40">
        <f t="array" ref="C12:I12">DaysAndWeeks+DATE(CalendarYear,11,1)-WEEKDAY(DATE(CalendarYear,11,1),(WeekStart="M")+1)+22</f>
        <v>46348</v>
      </c>
      <c r="D12" s="37">
        <v>46349</v>
      </c>
      <c r="E12" s="117">
        <v>46350</v>
      </c>
      <c r="F12" s="37">
        <v>46351</v>
      </c>
      <c r="G12" s="37">
        <v>46352</v>
      </c>
      <c r="H12" s="37">
        <v>46353</v>
      </c>
      <c r="I12" s="73">
        <v>46354</v>
      </c>
    </row>
    <row r="13" spans="2:9" s="71" customFormat="1" ht="75" customHeight="1" x14ac:dyDescent="0.15">
      <c r="B13" s="82"/>
      <c r="C13" s="135">
        <v>0.625</v>
      </c>
      <c r="D13" s="145"/>
      <c r="E13" s="142"/>
      <c r="F13" s="145"/>
      <c r="G13" s="142"/>
      <c r="H13" s="66"/>
      <c r="I13" s="74"/>
    </row>
    <row r="14" spans="2:9" s="36" customFormat="1" ht="25" customHeight="1" x14ac:dyDescent="0.2">
      <c r="B14" s="81"/>
      <c r="C14" s="40">
        <f t="array" ref="C14:I14">DaysAndWeeks+DATE(CalendarYear,11,1)-WEEKDAY(DATE(CalendarYear,11,1),(WeekStart="M")+1)+29</f>
        <v>46355</v>
      </c>
      <c r="D14" s="37">
        <v>46356</v>
      </c>
      <c r="E14" s="117">
        <v>46357</v>
      </c>
      <c r="F14" s="37">
        <v>46358</v>
      </c>
      <c r="G14" s="117">
        <v>46359</v>
      </c>
      <c r="H14" s="39">
        <v>46360</v>
      </c>
      <c r="I14" s="75">
        <v>46361</v>
      </c>
    </row>
    <row r="15" spans="2:9" s="71" customFormat="1" ht="75" customHeight="1" x14ac:dyDescent="0.15">
      <c r="B15" s="82"/>
      <c r="C15" s="146"/>
      <c r="D15" s="145"/>
      <c r="E15" s="142"/>
      <c r="F15" s="66"/>
      <c r="G15" s="66"/>
      <c r="H15" s="70"/>
      <c r="I15" s="76"/>
    </row>
    <row r="16" spans="2:9" s="36" customFormat="1" ht="25" customHeight="1" x14ac:dyDescent="0.2">
      <c r="B16" s="81"/>
      <c r="C16" s="69">
        <f t="array" ref="C16:I16">DaysAndWeeks+DATE(CalendarYear,11,1)-WEEKDAY(DATE(CalendarYear,11,1),(WeekStart="M")+1)+36</f>
        <v>46362</v>
      </c>
      <c r="D16" s="39">
        <v>46363</v>
      </c>
      <c r="E16" s="39">
        <v>46364</v>
      </c>
      <c r="F16" s="39">
        <v>46365</v>
      </c>
      <c r="G16" s="39">
        <v>46366</v>
      </c>
      <c r="H16" s="39">
        <v>46367</v>
      </c>
      <c r="I16" s="75">
        <v>46368</v>
      </c>
    </row>
    <row r="17" spans="2:9" s="71" customFormat="1" ht="75" customHeight="1" x14ac:dyDescent="0.15">
      <c r="B17" s="82"/>
      <c r="C17" s="109"/>
      <c r="D17" s="70"/>
      <c r="E17" s="70"/>
      <c r="F17" s="70"/>
      <c r="G17" s="70"/>
      <c r="H17" s="70"/>
      <c r="I17" s="76"/>
    </row>
    <row r="18" spans="2:9" ht="125" customHeight="1" thickBot="1" x14ac:dyDescent="0.2">
      <c r="B18" s="80"/>
      <c r="C18" s="176" t="s">
        <v>6</v>
      </c>
      <c r="D18" s="177"/>
      <c r="E18" s="177"/>
      <c r="F18" s="177"/>
      <c r="G18" s="177"/>
      <c r="H18" s="177"/>
      <c r="I18" s="178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2:I2"/>
    <mergeCell ref="C18:I18"/>
    <mergeCell ref="D4:H4"/>
  </mergeCells>
  <conditionalFormatting sqref="C18">
    <cfRule type="expression" dxfId="5" priority="1">
      <formula>AND(DAY(C18)&gt;=1,DAY(C18)&lt;=15)</formula>
    </cfRule>
  </conditionalFormatting>
  <conditionalFormatting sqref="C6:H6">
    <cfRule type="expression" dxfId="4" priority="3">
      <formula>DAY(C6)&gt;8</formula>
    </cfRule>
  </conditionalFormatting>
  <conditionalFormatting sqref="C14:I17">
    <cfRule type="expression" dxfId="3" priority="2">
      <formula>AND(DAY(C14)&gt;=1,DAY(C14)&lt;=15)</formula>
    </cfRule>
  </conditionalFormatting>
  <hyperlinks>
    <hyperlink ref="H3" location="DECEMBER!A1" tooltip="Navigation link to the next month" display="DECEMBER -&gt;" xr:uid="{00000000-0004-0000-0A00-000000000000}"/>
    <hyperlink ref="G3" location="OCTOBER!A1" tooltip="Navigation link to the previous month" display="&lt;- OCTOBER" xr:uid="{00000000-0004-0000-0A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4">
    <tabColor rgb="FF6E8390"/>
    <pageSetUpPr fitToPage="1"/>
  </sheetPr>
  <dimension ref="B1:I21"/>
  <sheetViews>
    <sheetView showGridLines="0" zoomScale="93" zoomScaleNormal="100" workbookViewId="0">
      <pane ySplit="5" topLeftCell="A6" activePane="bottomLeft" state="frozen"/>
      <selection pane="bottomLeft" activeCell="G10" sqref="G10:I11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5"/>
      <c r="D1" s="85"/>
      <c r="E1" s="85"/>
      <c r="F1" s="85"/>
      <c r="G1" s="85"/>
      <c r="H1" s="85"/>
      <c r="I1" s="85"/>
    </row>
    <row r="2" spans="2:9" ht="75" customHeight="1" thickTop="1" x14ac:dyDescent="0.15">
      <c r="B2" s="80"/>
      <c r="C2" s="174" t="s">
        <v>0</v>
      </c>
      <c r="D2" s="174"/>
      <c r="E2" s="174"/>
      <c r="F2" s="174"/>
      <c r="G2" s="174"/>
      <c r="H2" s="174"/>
      <c r="I2" s="175"/>
    </row>
    <row r="3" spans="2:9" ht="20" customHeight="1" x14ac:dyDescent="0.3">
      <c r="B3" s="80"/>
      <c r="C3" s="63"/>
      <c r="D3" s="64"/>
      <c r="E3" s="64"/>
      <c r="F3" s="65"/>
      <c r="G3" s="21" t="s">
        <v>37</v>
      </c>
      <c r="H3" s="21" t="s">
        <v>38</v>
      </c>
      <c r="I3" s="84"/>
    </row>
    <row r="4" spans="2:9" ht="75" customHeight="1" x14ac:dyDescent="0.65">
      <c r="B4" s="80"/>
      <c r="C4" s="151">
        <f>CalendarYear</f>
        <v>2026</v>
      </c>
      <c r="D4" s="186" t="s">
        <v>39</v>
      </c>
      <c r="E4" s="186"/>
      <c r="F4" s="186"/>
      <c r="G4" s="186"/>
      <c r="H4" s="186"/>
      <c r="I4" s="150"/>
    </row>
    <row r="5" spans="2:9" ht="35" customHeight="1" x14ac:dyDescent="0.15">
      <c r="B5" s="80"/>
      <c r="C5" s="15" t="str">
        <f>WeekStart</f>
        <v>S</v>
      </c>
      <c r="D5" s="15" t="str">
        <f t="shared" ref="D5:I5" si="0">LEFT(TEXT(D6,"ddd"),1)</f>
        <v>M</v>
      </c>
      <c r="E5" s="15" t="str">
        <f t="shared" si="0"/>
        <v>T</v>
      </c>
      <c r="F5" s="15" t="str">
        <f t="shared" si="0"/>
        <v>W</v>
      </c>
      <c r="G5" s="15" t="str">
        <f t="shared" si="0"/>
        <v>T</v>
      </c>
      <c r="H5" s="15" t="str">
        <f t="shared" si="0"/>
        <v>F</v>
      </c>
      <c r="I5" s="16" t="str">
        <f t="shared" si="0"/>
        <v>S</v>
      </c>
    </row>
    <row r="6" spans="2:9" s="36" customFormat="1" ht="25" customHeight="1" x14ac:dyDescent="0.2">
      <c r="B6" s="81"/>
      <c r="C6" s="46">
        <f t="array" ref="C6:I6">DaysAndWeeks+DATE(CalendarYear,12,1)-WEEKDAY(DATE(CalendarYear,12,1),(WeekStart="M")+1)+1</f>
        <v>46355</v>
      </c>
      <c r="D6" s="39">
        <v>46356</v>
      </c>
      <c r="E6" s="39">
        <v>46357</v>
      </c>
      <c r="F6" s="39">
        <v>46358</v>
      </c>
      <c r="G6" s="39">
        <v>46359</v>
      </c>
      <c r="H6" s="37">
        <v>46360</v>
      </c>
      <c r="I6" s="73">
        <v>46361</v>
      </c>
    </row>
    <row r="7" spans="2:9" s="71" customFormat="1" ht="75" customHeight="1" x14ac:dyDescent="0.15">
      <c r="B7" s="82"/>
      <c r="C7" s="72"/>
      <c r="D7" s="70"/>
      <c r="E7" s="70"/>
      <c r="F7" s="70"/>
      <c r="G7" s="157"/>
      <c r="H7" s="66"/>
      <c r="I7" s="74"/>
    </row>
    <row r="8" spans="2:9" s="36" customFormat="1" ht="25" customHeight="1" x14ac:dyDescent="0.2">
      <c r="B8" s="81"/>
      <c r="C8" s="40">
        <f t="array" ref="C8:I8">DaysAndWeeks+DATE(CalendarYear,12,1)-WEEKDAY(DATE(CalendarYear,12,1),(WeekStart="M")+1)+8</f>
        <v>46362</v>
      </c>
      <c r="D8" s="37">
        <v>46363</v>
      </c>
      <c r="E8" s="40">
        <v>46364</v>
      </c>
      <c r="F8" s="37">
        <v>46365</v>
      </c>
      <c r="G8" s="37">
        <v>46366</v>
      </c>
      <c r="H8" s="37">
        <v>46367</v>
      </c>
      <c r="I8" s="73">
        <v>46368</v>
      </c>
    </row>
    <row r="9" spans="2:9" s="71" customFormat="1" ht="75" customHeight="1" x14ac:dyDescent="0.15">
      <c r="B9" s="82"/>
      <c r="C9" s="135">
        <v>0.625</v>
      </c>
      <c r="D9" s="145"/>
      <c r="E9" s="142"/>
      <c r="F9" s="145"/>
      <c r="G9" s="142"/>
      <c r="H9" s="66"/>
      <c r="I9" s="74"/>
    </row>
    <row r="10" spans="2:9" s="36" customFormat="1" ht="25" customHeight="1" x14ac:dyDescent="0.2">
      <c r="B10" s="81"/>
      <c r="C10" s="40">
        <f t="array" ref="C10:I10">DaysAndWeeks+DATE(CalendarYear,12,1)-WEEKDAY(DATE(CalendarYear,12,1),(WeekStart="M")+1)+15</f>
        <v>46369</v>
      </c>
      <c r="D10" s="37">
        <v>46370</v>
      </c>
      <c r="E10" s="37">
        <v>46371</v>
      </c>
      <c r="F10" s="37">
        <v>46372</v>
      </c>
      <c r="G10" s="37">
        <v>46373</v>
      </c>
      <c r="H10" s="37">
        <v>46374</v>
      </c>
      <c r="I10" s="73">
        <v>46375</v>
      </c>
    </row>
    <row r="11" spans="2:9" s="71" customFormat="1" ht="75" customHeight="1" x14ac:dyDescent="0.15">
      <c r="B11" s="82"/>
      <c r="C11" s="146"/>
      <c r="D11" s="145"/>
      <c r="E11" s="142"/>
      <c r="F11" s="145"/>
      <c r="G11" s="142"/>
      <c r="H11" s="66"/>
      <c r="I11" s="74"/>
    </row>
    <row r="12" spans="2:9" s="36" customFormat="1" ht="25" customHeight="1" x14ac:dyDescent="0.2">
      <c r="B12" s="81"/>
      <c r="C12" s="40">
        <f t="array" ref="C12:I12">DaysAndWeeks+DATE(CalendarYear,12,1)-WEEKDAY(DATE(CalendarYear,12,1),(WeekStart="M")+1)+22</f>
        <v>46376</v>
      </c>
      <c r="D12" s="37">
        <v>46377</v>
      </c>
      <c r="E12" s="37">
        <v>46378</v>
      </c>
      <c r="F12" s="37">
        <v>46379</v>
      </c>
      <c r="G12" s="37">
        <v>46380</v>
      </c>
      <c r="H12" s="37">
        <v>46381</v>
      </c>
      <c r="I12" s="73">
        <v>46382</v>
      </c>
    </row>
    <row r="13" spans="2:9" s="71" customFormat="1" ht="75" customHeight="1" x14ac:dyDescent="0.15">
      <c r="B13" s="82"/>
      <c r="C13" s="146"/>
      <c r="D13" s="145"/>
      <c r="E13" s="142"/>
      <c r="F13" s="145"/>
      <c r="G13" s="142"/>
      <c r="H13" s="66"/>
      <c r="I13" s="74"/>
    </row>
    <row r="14" spans="2:9" s="36" customFormat="1" ht="25" customHeight="1" x14ac:dyDescent="0.2">
      <c r="B14" s="81"/>
      <c r="C14" s="40">
        <f t="array" ref="C14:I14">DaysAndWeeks+DATE(CalendarYear,12,1)-WEEKDAY(DATE(CalendarYear,12,1),(WeekStart="M")+1)+29</f>
        <v>46383</v>
      </c>
      <c r="D14" s="37">
        <v>46384</v>
      </c>
      <c r="E14" s="37">
        <v>46385</v>
      </c>
      <c r="F14" s="37">
        <v>46386</v>
      </c>
      <c r="G14" s="37">
        <v>46387</v>
      </c>
      <c r="H14" s="37">
        <v>46388</v>
      </c>
      <c r="I14" s="73">
        <v>46389</v>
      </c>
    </row>
    <row r="15" spans="2:9" s="71" customFormat="1" ht="75" customHeight="1" x14ac:dyDescent="0.15">
      <c r="B15" s="82"/>
      <c r="C15" s="146"/>
      <c r="D15" s="145"/>
      <c r="E15" s="142"/>
      <c r="F15" s="145"/>
      <c r="G15" s="142"/>
      <c r="H15" s="66"/>
      <c r="I15" s="74"/>
    </row>
    <row r="16" spans="2:9" s="36" customFormat="1" ht="25" customHeight="1" x14ac:dyDescent="0.2">
      <c r="B16" s="81"/>
      <c r="C16" s="123">
        <f t="array" ref="C16:I16">DaysAndWeeks+DATE(CalendarYear,12,1)-WEEKDAY(DATE(CalendarYear,12,1),(WeekStart="M")+1)+36</f>
        <v>46390</v>
      </c>
      <c r="D16" s="39">
        <v>46391</v>
      </c>
      <c r="E16" s="69">
        <v>46392</v>
      </c>
      <c r="F16" s="39">
        <v>46393</v>
      </c>
      <c r="G16" s="39">
        <v>46394</v>
      </c>
      <c r="H16" s="69">
        <v>46395</v>
      </c>
      <c r="I16" s="75">
        <v>46396</v>
      </c>
    </row>
    <row r="17" spans="2:9" s="71" customFormat="1" ht="75" customHeight="1" x14ac:dyDescent="0.15">
      <c r="B17" s="82"/>
      <c r="C17" s="135">
        <v>0.625</v>
      </c>
      <c r="D17" s="70"/>
      <c r="E17" s="109"/>
      <c r="F17" s="70"/>
      <c r="G17" s="70"/>
      <c r="H17" s="109"/>
      <c r="I17" s="76"/>
    </row>
    <row r="18" spans="2:9" ht="125" customHeight="1" thickBot="1" x14ac:dyDescent="0.2">
      <c r="B18" s="80"/>
      <c r="C18" s="176" t="s">
        <v>6</v>
      </c>
      <c r="D18" s="177"/>
      <c r="E18" s="177"/>
      <c r="F18" s="177"/>
      <c r="G18" s="177"/>
      <c r="H18" s="177"/>
      <c r="I18" s="178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66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2:I2"/>
    <mergeCell ref="C18:I18"/>
    <mergeCell ref="D4:H4"/>
  </mergeCells>
  <conditionalFormatting sqref="C18">
    <cfRule type="expression" dxfId="2" priority="1">
      <formula>AND(DAY(C18)&gt;=1,DAY(C18)&lt;=15)</formula>
    </cfRule>
  </conditionalFormatting>
  <conditionalFormatting sqref="C6:H6">
    <cfRule type="expression" dxfId="1" priority="3">
      <formula>DAY(C6)&gt;8</formula>
    </cfRule>
  </conditionalFormatting>
  <conditionalFormatting sqref="C14:I16 D17:I17">
    <cfRule type="expression" dxfId="0" priority="2">
      <formula>AND(DAY(C14)&gt;=1,DAY(C14)&lt;=15)</formula>
    </cfRule>
  </conditionalFormatting>
  <hyperlinks>
    <hyperlink ref="G3" location="NOVEMBER!A1" tooltip="Navigation link to the previous month" display="&lt;- NOVEMBER" xr:uid="{00000000-0004-0000-0B00-000000000000}"/>
    <hyperlink ref="H3" location="JANUARY!A1" tooltip="Navigation link back to January" display="JANUARY -&gt;" xr:uid="{00000000-0004-0000-0B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tabColor rgb="FF8FC6E2"/>
    <pageSetUpPr fitToPage="1"/>
  </sheetPr>
  <dimension ref="B1:I22"/>
  <sheetViews>
    <sheetView showGridLines="0" zoomScale="50" zoomScaleNormal="100" workbookViewId="0">
      <pane ySplit="5" topLeftCell="A6" activePane="bottomLeft" state="frozen"/>
      <selection pane="bottomLeft" activeCell="I4" sqref="I4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5"/>
      <c r="D1" s="85"/>
      <c r="E1" s="85"/>
      <c r="F1" s="85"/>
      <c r="G1" s="85"/>
      <c r="H1" s="85"/>
      <c r="I1" s="85"/>
    </row>
    <row r="2" spans="2:9" ht="75" customHeight="1" thickTop="1" x14ac:dyDescent="0.15">
      <c r="B2" s="80"/>
      <c r="C2" s="173" t="s">
        <v>0</v>
      </c>
      <c r="D2" s="174"/>
      <c r="E2" s="174"/>
      <c r="F2" s="174"/>
      <c r="G2" s="174"/>
      <c r="H2" s="174"/>
      <c r="I2" s="175"/>
    </row>
    <row r="3" spans="2:9" ht="20" customHeight="1" x14ac:dyDescent="0.15">
      <c r="B3" s="80"/>
      <c r="C3" s="52"/>
      <c r="D3" s="33"/>
      <c r="E3" s="33"/>
      <c r="F3" s="33"/>
      <c r="G3" s="52" t="s">
        <v>7</v>
      </c>
      <c r="H3" s="52" t="s">
        <v>8</v>
      </c>
      <c r="I3" s="93"/>
    </row>
    <row r="4" spans="2:9" ht="75" customHeight="1" x14ac:dyDescent="0.65">
      <c r="B4" s="80"/>
      <c r="C4" s="151">
        <f>CalendarYear</f>
        <v>2026</v>
      </c>
      <c r="D4" s="180" t="s">
        <v>9</v>
      </c>
      <c r="E4" s="180"/>
      <c r="F4" s="180"/>
      <c r="G4" s="180"/>
      <c r="H4" s="180"/>
      <c r="I4" s="152"/>
    </row>
    <row r="5" spans="2:9" ht="35" customHeight="1" x14ac:dyDescent="0.15">
      <c r="B5" s="80"/>
      <c r="C5" s="15" t="str">
        <f>WeekStart</f>
        <v>S</v>
      </c>
      <c r="D5" s="15" t="str">
        <f t="shared" ref="D5:I5" si="0">LEFT(TEXT(D6,"ddd"),1)</f>
        <v>M</v>
      </c>
      <c r="E5" s="15" t="str">
        <f t="shared" si="0"/>
        <v>T</v>
      </c>
      <c r="F5" s="15" t="str">
        <f t="shared" si="0"/>
        <v>W</v>
      </c>
      <c r="G5" s="15" t="str">
        <f t="shared" si="0"/>
        <v>T</v>
      </c>
      <c r="H5" s="15" t="str">
        <f t="shared" si="0"/>
        <v>F</v>
      </c>
      <c r="I5" s="16" t="str">
        <f t="shared" si="0"/>
        <v>S</v>
      </c>
    </row>
    <row r="6" spans="2:9" s="38" customFormat="1" ht="25" customHeight="1" x14ac:dyDescent="0.2">
      <c r="B6" s="83"/>
      <c r="C6" s="54">
        <f t="array" ref="C6:I6">DaysAndWeeks+DATE(CalendarYear,2,1)-WEEKDAY(DATE(CalendarYear,2,1),(WeekStart="M")+1)+1</f>
        <v>46054</v>
      </c>
      <c r="D6" s="44">
        <v>46055</v>
      </c>
      <c r="E6" s="39">
        <v>46056</v>
      </c>
      <c r="F6" s="117">
        <v>46057</v>
      </c>
      <c r="G6" s="117">
        <v>46058</v>
      </c>
      <c r="H6" s="117">
        <v>46059</v>
      </c>
      <c r="I6" s="118">
        <v>46060</v>
      </c>
    </row>
    <row r="7" spans="2:9" s="6" customFormat="1" ht="75" customHeight="1" x14ac:dyDescent="0.15">
      <c r="B7" s="79"/>
      <c r="C7" s="53"/>
      <c r="D7" s="35"/>
      <c r="E7" s="157"/>
      <c r="F7" s="119"/>
      <c r="G7" s="134"/>
      <c r="H7" s="119"/>
      <c r="I7" s="120"/>
    </row>
    <row r="8" spans="2:9" s="38" customFormat="1" ht="25" customHeight="1" x14ac:dyDescent="0.2">
      <c r="B8" s="83"/>
      <c r="C8" s="123">
        <f t="array" ref="C8:I8">DaysAndWeeks+DATE(CalendarYear,2,1)-WEEKDAY(DATE(CalendarYear,2,1),(WeekStart="M")+1)+8</f>
        <v>46061</v>
      </c>
      <c r="D8" s="117">
        <v>46062</v>
      </c>
      <c r="E8" s="121">
        <v>46063</v>
      </c>
      <c r="F8" s="121">
        <v>46064</v>
      </c>
      <c r="G8" s="121">
        <v>46065</v>
      </c>
      <c r="H8" s="121">
        <v>46066</v>
      </c>
      <c r="I8" s="118">
        <v>46067</v>
      </c>
    </row>
    <row r="9" spans="2:9" s="57" customFormat="1" ht="75" customHeight="1" x14ac:dyDescent="0.15">
      <c r="B9" s="88"/>
      <c r="C9" s="135"/>
      <c r="D9" s="56"/>
      <c r="E9" s="136"/>
      <c r="F9" s="122"/>
      <c r="G9" s="136"/>
      <c r="H9" s="122"/>
      <c r="I9" s="89"/>
    </row>
    <row r="10" spans="2:9" s="38" customFormat="1" ht="25" customHeight="1" x14ac:dyDescent="0.2">
      <c r="B10" s="83"/>
      <c r="C10" s="123">
        <f t="array" ref="C10:I10">DaysAndWeeks+DATE(CalendarYear,2,1)-WEEKDAY(DATE(CalendarYear,2,1),(WeekStart="M")+1)+15</f>
        <v>46068</v>
      </c>
      <c r="D10" s="117">
        <v>46069</v>
      </c>
      <c r="E10" s="117">
        <v>46070</v>
      </c>
      <c r="F10" s="117">
        <v>46071</v>
      </c>
      <c r="G10" s="117">
        <v>46072</v>
      </c>
      <c r="H10" s="117">
        <v>46073</v>
      </c>
      <c r="I10" s="118">
        <v>46074</v>
      </c>
    </row>
    <row r="11" spans="2:9" s="57" customFormat="1" ht="75" customHeight="1" x14ac:dyDescent="0.15">
      <c r="B11" s="88"/>
      <c r="C11" s="135">
        <v>0.625</v>
      </c>
      <c r="D11" s="144"/>
      <c r="E11" s="137"/>
      <c r="F11" s="144"/>
      <c r="G11" s="137"/>
      <c r="H11" s="56"/>
      <c r="I11" s="89"/>
    </row>
    <row r="12" spans="2:9" s="36" customFormat="1" ht="25" customHeight="1" x14ac:dyDescent="0.2">
      <c r="B12" s="81"/>
      <c r="C12" s="123">
        <f t="array" ref="C12:I12">DaysAndWeeks+DATE(CalendarYear,2,1)-WEEKDAY(DATE(CalendarYear,2,1),(WeekStart="M")+1)+22</f>
        <v>46075</v>
      </c>
      <c r="D12" s="117">
        <v>46076</v>
      </c>
      <c r="E12" s="117">
        <v>46077</v>
      </c>
      <c r="F12" s="117">
        <v>46078</v>
      </c>
      <c r="G12" s="117">
        <v>46079</v>
      </c>
      <c r="H12" s="117">
        <v>46080</v>
      </c>
      <c r="I12" s="118">
        <v>46081</v>
      </c>
    </row>
    <row r="13" spans="2:9" s="57" customFormat="1" ht="75" customHeight="1" x14ac:dyDescent="0.15">
      <c r="B13" s="88"/>
      <c r="C13" s="135"/>
      <c r="D13" s="56"/>
      <c r="E13" s="137"/>
      <c r="F13" s="56"/>
      <c r="G13" s="137"/>
      <c r="H13" s="56"/>
      <c r="I13" s="89"/>
    </row>
    <row r="14" spans="2:9" s="36" customFormat="1" ht="25" customHeight="1" x14ac:dyDescent="0.2">
      <c r="B14" s="81"/>
      <c r="C14" s="123">
        <f t="array" ref="C14:I14">DaysAndWeeks+DATE(CalendarYear,2,1)-WEEKDAY(DATE(CalendarYear,2,1),(WeekStart="M")+1)+29</f>
        <v>46082</v>
      </c>
      <c r="D14" s="117">
        <v>46083</v>
      </c>
      <c r="E14" s="117">
        <v>46084</v>
      </c>
      <c r="F14" s="43">
        <v>46085</v>
      </c>
      <c r="G14" s="43">
        <v>46086</v>
      </c>
      <c r="H14" s="43">
        <v>46087</v>
      </c>
      <c r="I14" s="90">
        <v>46088</v>
      </c>
    </row>
    <row r="15" spans="2:9" s="57" customFormat="1" ht="75" customHeight="1" x14ac:dyDescent="0.15">
      <c r="B15" s="88"/>
      <c r="C15" s="135">
        <v>0.625</v>
      </c>
      <c r="D15" s="56"/>
      <c r="E15" s="163"/>
      <c r="F15" s="60"/>
      <c r="G15" s="60"/>
      <c r="H15" s="60"/>
      <c r="I15" s="91"/>
    </row>
    <row r="16" spans="2:9" s="36" customFormat="1" ht="25" customHeight="1" x14ac:dyDescent="0.2">
      <c r="B16" s="81"/>
      <c r="C16" s="87">
        <f t="array" ref="C16:I16">DaysAndWeeks+DATE(CalendarYear,2,1)-WEEKDAY(DATE(CalendarYear,2,1),(WeekStart="M")+1)+36</f>
        <v>46089</v>
      </c>
      <c r="D16" s="42">
        <v>46090</v>
      </c>
      <c r="E16" s="42">
        <v>46091</v>
      </c>
      <c r="F16" s="42">
        <v>46092</v>
      </c>
      <c r="G16" s="42">
        <v>46093</v>
      </c>
      <c r="H16" s="42">
        <v>46094</v>
      </c>
      <c r="I16" s="92">
        <v>46095</v>
      </c>
    </row>
    <row r="17" spans="2:9" s="6" customFormat="1" ht="75" customHeight="1" x14ac:dyDescent="0.15">
      <c r="B17" s="79"/>
      <c r="C17" s="53"/>
      <c r="D17" s="3"/>
      <c r="E17" s="3"/>
      <c r="F17" s="3"/>
      <c r="G17" s="3"/>
      <c r="H17" s="3"/>
      <c r="I17" s="99"/>
    </row>
    <row r="18" spans="2:9" ht="125" customHeight="1" thickBot="1" x14ac:dyDescent="0.2">
      <c r="B18" s="80"/>
      <c r="C18" s="176" t="s">
        <v>6</v>
      </c>
      <c r="D18" s="177"/>
      <c r="E18" s="177"/>
      <c r="F18" s="177"/>
      <c r="G18" s="177"/>
      <c r="H18" s="177"/>
      <c r="I18" s="178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  <row r="22" spans="2:9" x14ac:dyDescent="0.15">
      <c r="C22" s="6"/>
    </row>
  </sheetData>
  <mergeCells count="3">
    <mergeCell ref="C18:I18"/>
    <mergeCell ref="C2:I2"/>
    <mergeCell ref="D4:H4"/>
  </mergeCells>
  <conditionalFormatting sqref="C18">
    <cfRule type="expression" dxfId="36" priority="2">
      <formula>AND(DAY(C18)&gt;=1,DAY(C18)&lt;=15)</formula>
    </cfRule>
  </conditionalFormatting>
  <conditionalFormatting sqref="C6:D6">
    <cfRule type="expression" dxfId="35" priority="5">
      <formula>DAY(C6)&gt;8</formula>
    </cfRule>
  </conditionalFormatting>
  <conditionalFormatting sqref="C8:E8">
    <cfRule type="expression" dxfId="34" priority="3">
      <formula>DAY(C8)&gt;8</formula>
    </cfRule>
  </conditionalFormatting>
  <conditionalFormatting sqref="C14:I14 C15:D15 F15:I15 C16:I16">
    <cfRule type="expression" dxfId="33" priority="6">
      <formula>AND(DAY(C14)&gt;=1,DAY(C14)&lt;=15)</formula>
    </cfRule>
  </conditionalFormatting>
  <conditionalFormatting sqref="E6:I6">
    <cfRule type="expression" dxfId="32" priority="7">
      <formula>DAY(E6)&gt;8</formula>
    </cfRule>
  </conditionalFormatting>
  <conditionalFormatting sqref="I17">
    <cfRule type="expression" dxfId="31" priority="1">
      <formula>AND(DAY(I17)&gt;=1,DAY(I17)&lt;=15)</formula>
    </cfRule>
  </conditionalFormatting>
  <hyperlinks>
    <hyperlink ref="H3" location="MARCH!A1" tooltip="Navigation link to the next month" display="MARCH" xr:uid="{00000000-0004-0000-0100-000000000000}"/>
    <hyperlink ref="G3" location="JANUARY!A1" tooltip="Navigation link to the previous month" display="JANUARY" xr:uid="{71D1C575-D984-224A-889F-51B370E9F67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tabColor rgb="FFCFAA49"/>
    <pageSetUpPr fitToPage="1"/>
  </sheetPr>
  <dimension ref="B1:I21"/>
  <sheetViews>
    <sheetView showGridLines="0" zoomScale="75" zoomScaleNormal="100" workbookViewId="0">
      <pane ySplit="5" topLeftCell="A6" activePane="bottomLeft" state="frozen"/>
      <selection pane="bottomLeft" activeCell="I4" sqref="I4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5"/>
      <c r="D1" s="85"/>
      <c r="E1" s="85"/>
      <c r="F1" s="85"/>
      <c r="G1" s="85"/>
      <c r="H1" s="85"/>
      <c r="I1" s="85"/>
    </row>
    <row r="2" spans="2:9" ht="75" customHeight="1" thickTop="1" x14ac:dyDescent="0.15">
      <c r="B2" s="80"/>
      <c r="C2" s="174" t="s">
        <v>0</v>
      </c>
      <c r="D2" s="174"/>
      <c r="E2" s="174"/>
      <c r="F2" s="174"/>
      <c r="G2" s="174"/>
      <c r="H2" s="174"/>
      <c r="I2" s="175"/>
    </row>
    <row r="3" spans="2:9" ht="20" customHeight="1" x14ac:dyDescent="0.15">
      <c r="B3" s="80"/>
      <c r="C3" s="34"/>
      <c r="D3" s="32"/>
      <c r="E3" s="32"/>
      <c r="F3" s="33"/>
      <c r="G3" s="52" t="s">
        <v>10</v>
      </c>
      <c r="H3" s="52" t="s">
        <v>11</v>
      </c>
      <c r="I3" s="97"/>
    </row>
    <row r="4" spans="2:9" ht="75" customHeight="1" x14ac:dyDescent="0.65">
      <c r="B4" s="80"/>
      <c r="C4" s="151">
        <f>CalendarYear</f>
        <v>2026</v>
      </c>
      <c r="D4" s="180" t="s">
        <v>12</v>
      </c>
      <c r="E4" s="180"/>
      <c r="F4" s="180"/>
      <c r="G4" s="180"/>
      <c r="H4" s="180"/>
      <c r="I4" s="152"/>
    </row>
    <row r="5" spans="2:9" ht="35" customHeight="1" x14ac:dyDescent="0.15">
      <c r="B5" s="80"/>
      <c r="C5" s="15" t="str">
        <f>WeekStart</f>
        <v>S</v>
      </c>
      <c r="D5" s="15" t="str">
        <f t="shared" ref="D5:I5" si="0">LEFT(TEXT(D6,"ddd"),1)</f>
        <v>M</v>
      </c>
      <c r="E5" s="15" t="str">
        <f t="shared" si="0"/>
        <v>T</v>
      </c>
      <c r="F5" s="15" t="str">
        <f t="shared" si="0"/>
        <v>W</v>
      </c>
      <c r="G5" s="15" t="str">
        <f t="shared" si="0"/>
        <v>T</v>
      </c>
      <c r="H5" s="15" t="str">
        <f t="shared" si="0"/>
        <v>F</v>
      </c>
      <c r="I5" s="16" t="str">
        <f t="shared" si="0"/>
        <v>S</v>
      </c>
    </row>
    <row r="6" spans="2:9" s="36" customFormat="1" ht="25" customHeight="1" x14ac:dyDescent="0.2">
      <c r="B6" s="81"/>
      <c r="C6" s="69">
        <f t="array" ref="C6:I6">DaysAndWeeks+DATE(CalendarYear,3,1)-WEEKDAY(DATE(CalendarYear,3,1),(WeekStart="M")+1)+1</f>
        <v>46082</v>
      </c>
      <c r="D6" s="39">
        <v>46083</v>
      </c>
      <c r="E6" s="39">
        <v>46084</v>
      </c>
      <c r="F6" s="37">
        <v>46085</v>
      </c>
      <c r="G6" s="37">
        <v>46086</v>
      </c>
      <c r="H6" s="37">
        <v>46087</v>
      </c>
      <c r="I6" s="73">
        <v>46088</v>
      </c>
    </row>
    <row r="7" spans="2:9" s="57" customFormat="1" ht="75" customHeight="1" x14ac:dyDescent="0.15">
      <c r="B7" s="88"/>
      <c r="C7" s="98"/>
      <c r="D7" s="59"/>
      <c r="E7" s="147"/>
      <c r="F7" s="56"/>
      <c r="G7" s="137"/>
      <c r="H7" s="56"/>
      <c r="I7" s="89"/>
    </row>
    <row r="8" spans="2:9" s="36" customFormat="1" ht="25" customHeight="1" x14ac:dyDescent="0.2">
      <c r="B8" s="81"/>
      <c r="C8" s="40">
        <f t="array" ref="C8:I8">DaysAndWeeks+DATE(CalendarYear,3,1)-WEEKDAY(DATE(CalendarYear,3,1),(WeekStart="M")+1)+8</f>
        <v>46089</v>
      </c>
      <c r="D8" s="37">
        <v>46090</v>
      </c>
      <c r="E8" s="37">
        <v>46091</v>
      </c>
      <c r="F8" s="37">
        <v>46092</v>
      </c>
      <c r="G8" s="40">
        <v>46093</v>
      </c>
      <c r="H8" s="37">
        <v>46094</v>
      </c>
      <c r="I8" s="73">
        <v>46095</v>
      </c>
    </row>
    <row r="9" spans="2:9" s="57" customFormat="1" ht="75" customHeight="1" x14ac:dyDescent="0.15">
      <c r="B9" s="88"/>
      <c r="C9" s="135"/>
      <c r="D9" s="56"/>
      <c r="E9" s="137"/>
      <c r="F9" s="56"/>
      <c r="G9" s="138"/>
      <c r="H9" s="56"/>
      <c r="I9" s="89"/>
    </row>
    <row r="10" spans="2:9" s="36" customFormat="1" ht="25" customHeight="1" x14ac:dyDescent="0.2">
      <c r="B10" s="81"/>
      <c r="C10" s="40">
        <f t="array" ref="C10:I10">DaysAndWeeks+DATE(CalendarYear,3,1)-WEEKDAY(DATE(CalendarYear,3,1),(WeekStart="M")+1)+15</f>
        <v>46096</v>
      </c>
      <c r="D10" s="37">
        <v>46097</v>
      </c>
      <c r="E10" s="37">
        <v>46098</v>
      </c>
      <c r="F10" s="37">
        <v>46099</v>
      </c>
      <c r="G10" s="37">
        <v>46100</v>
      </c>
      <c r="H10" s="37">
        <v>46101</v>
      </c>
      <c r="I10" s="73">
        <v>46102</v>
      </c>
    </row>
    <row r="11" spans="2:9" s="57" customFormat="1" ht="75" customHeight="1" x14ac:dyDescent="0.15">
      <c r="B11" s="88"/>
      <c r="C11" s="135">
        <v>0.625</v>
      </c>
      <c r="D11" s="56"/>
      <c r="E11" s="137"/>
      <c r="F11" s="56"/>
      <c r="G11" s="58"/>
      <c r="H11" s="56"/>
      <c r="I11" s="89"/>
    </row>
    <row r="12" spans="2:9" s="36" customFormat="1" ht="25" customHeight="1" x14ac:dyDescent="0.2">
      <c r="B12" s="81"/>
      <c r="C12" s="40">
        <f t="array" ref="C12:I12">DaysAndWeeks+DATE(CalendarYear,3,1)-WEEKDAY(DATE(CalendarYear,3,1),(WeekStart="M")+1)+22</f>
        <v>46103</v>
      </c>
      <c r="D12" s="37">
        <v>46104</v>
      </c>
      <c r="E12" s="37">
        <v>46105</v>
      </c>
      <c r="F12" s="37">
        <v>46106</v>
      </c>
      <c r="G12" s="37">
        <v>46107</v>
      </c>
      <c r="H12" s="41">
        <v>46108</v>
      </c>
      <c r="I12" s="94">
        <v>46109</v>
      </c>
    </row>
    <row r="13" spans="2:9" s="57" customFormat="1" ht="75" customHeight="1" x14ac:dyDescent="0.15">
      <c r="B13" s="88"/>
      <c r="C13" s="135"/>
      <c r="D13" s="56"/>
      <c r="E13" s="137"/>
      <c r="F13" s="56"/>
      <c r="G13" s="137"/>
      <c r="H13" s="56"/>
      <c r="I13" s="89"/>
    </row>
    <row r="14" spans="2:9" s="36" customFormat="1" ht="25" customHeight="1" x14ac:dyDescent="0.2">
      <c r="B14" s="81"/>
      <c r="C14" s="48">
        <f t="array" ref="C14:I14">DaysAndWeeks+DATE(CalendarYear,3,1)-WEEKDAY(DATE(CalendarYear,3,1),(WeekStart="M")+1)+29</f>
        <v>46110</v>
      </c>
      <c r="D14" s="37">
        <v>46111</v>
      </c>
      <c r="E14" s="37">
        <v>46112</v>
      </c>
      <c r="F14" s="37">
        <v>46113</v>
      </c>
      <c r="G14" s="48">
        <v>46114</v>
      </c>
      <c r="H14" s="123">
        <v>46115</v>
      </c>
      <c r="I14" s="75">
        <v>46116</v>
      </c>
    </row>
    <row r="15" spans="2:9" s="57" customFormat="1" ht="75" customHeight="1" x14ac:dyDescent="0.15">
      <c r="B15" s="88"/>
      <c r="C15" s="135">
        <v>0.625</v>
      </c>
      <c r="D15" s="56"/>
      <c r="E15" s="137"/>
      <c r="F15" s="56"/>
      <c r="G15" s="135"/>
      <c r="H15" s="164"/>
      <c r="I15" s="95"/>
    </row>
    <row r="16" spans="2:9" s="36" customFormat="1" ht="25" customHeight="1" x14ac:dyDescent="0.2">
      <c r="B16" s="81"/>
      <c r="C16" s="46">
        <f t="array" ref="C16:I16">DaysAndWeeks+DATE(CalendarYear,3,1)-WEEKDAY(DATE(CalendarYear,3,1),(WeekStart="M")+1)+36</f>
        <v>46117</v>
      </c>
      <c r="D16" s="39">
        <v>46118</v>
      </c>
      <c r="E16" s="39">
        <v>46119</v>
      </c>
      <c r="F16" s="39">
        <v>46120</v>
      </c>
      <c r="G16" s="39">
        <v>46121</v>
      </c>
      <c r="H16" s="39">
        <v>46122</v>
      </c>
      <c r="I16" s="75">
        <v>46123</v>
      </c>
    </row>
    <row r="17" spans="2:9" s="6" customFormat="1" ht="75" customHeight="1" x14ac:dyDescent="0.15">
      <c r="B17" s="79"/>
      <c r="C17" s="47"/>
      <c r="D17" s="45"/>
      <c r="E17" s="45"/>
      <c r="F17" s="45"/>
      <c r="G17" s="45"/>
      <c r="H17" s="45"/>
      <c r="I17" s="96"/>
    </row>
    <row r="18" spans="2:9" ht="125" customHeight="1" thickBot="1" x14ac:dyDescent="0.2">
      <c r="B18" s="80"/>
      <c r="C18" s="176" t="s">
        <v>6</v>
      </c>
      <c r="D18" s="177"/>
      <c r="E18" s="177"/>
      <c r="F18" s="177"/>
      <c r="G18" s="177"/>
      <c r="H18" s="177"/>
      <c r="I18" s="178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18:I18"/>
    <mergeCell ref="C2:I2"/>
    <mergeCell ref="D4:H4"/>
  </mergeCells>
  <conditionalFormatting sqref="C7">
    <cfRule type="expression" dxfId="30" priority="1">
      <formula>AND(DAY(C7)&gt;=1,DAY(C7)&lt;=15)</formula>
    </cfRule>
  </conditionalFormatting>
  <conditionalFormatting sqref="C18">
    <cfRule type="expression" dxfId="29" priority="2">
      <formula>AND(DAY(C18)&gt;=1,DAY(C18)&lt;=15)</formula>
    </cfRule>
  </conditionalFormatting>
  <conditionalFormatting sqref="C6:H6">
    <cfRule type="expression" dxfId="28" priority="4">
      <formula>DAY(C6)&gt;8</formula>
    </cfRule>
  </conditionalFormatting>
  <conditionalFormatting sqref="C14:I17">
    <cfRule type="expression" dxfId="27" priority="3">
      <formula>AND(DAY(C14)&gt;=1,DAY(C14)&lt;=15)</formula>
    </cfRule>
  </conditionalFormatting>
  <hyperlinks>
    <hyperlink ref="G3" location="FEBRUARY!A1" tooltip="Navigation link to the previous month" display="&lt;- FEBRUARY" xr:uid="{00000000-0004-0000-0200-000001000000}"/>
    <hyperlink ref="H3" location="APRIL!A1" tooltip="Navigation link to the next month" display="APRIL -&gt;" xr:uid="{00000000-0004-0000-0200-000000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rgb="FF6E8390"/>
    <pageSetUpPr fitToPage="1"/>
  </sheetPr>
  <dimension ref="B1:I21"/>
  <sheetViews>
    <sheetView showGridLines="0" zoomScale="81" zoomScaleNormal="100" workbookViewId="0">
      <pane ySplit="5" topLeftCell="A9" activePane="bottomLeft" state="frozen"/>
      <selection pane="bottomLeft" activeCell="I4" sqref="I4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5"/>
      <c r="D1" s="85"/>
      <c r="E1" s="85"/>
      <c r="F1" s="85"/>
      <c r="G1" s="85"/>
      <c r="H1" s="85"/>
      <c r="I1" s="85"/>
    </row>
    <row r="2" spans="2:9" ht="75" customHeight="1" thickTop="1" x14ac:dyDescent="0.15">
      <c r="B2" s="80"/>
      <c r="C2" s="174" t="s">
        <v>0</v>
      </c>
      <c r="D2" s="174"/>
      <c r="E2" s="174"/>
      <c r="F2" s="174"/>
      <c r="G2" s="174"/>
      <c r="H2" s="174"/>
      <c r="I2" s="175"/>
    </row>
    <row r="3" spans="2:9" ht="20" customHeight="1" x14ac:dyDescent="0.15">
      <c r="B3" s="80"/>
      <c r="C3" s="21"/>
      <c r="D3" s="21"/>
      <c r="E3" s="49"/>
      <c r="F3" s="49"/>
      <c r="G3" s="21" t="s">
        <v>13</v>
      </c>
      <c r="H3" s="21" t="s">
        <v>14</v>
      </c>
      <c r="I3" s="101"/>
    </row>
    <row r="4" spans="2:9" ht="75" customHeight="1" x14ac:dyDescent="0.65">
      <c r="B4" s="80"/>
      <c r="C4" s="151">
        <f>CalendarYear</f>
        <v>2026</v>
      </c>
      <c r="D4" s="184" t="s">
        <v>15</v>
      </c>
      <c r="E4" s="184"/>
      <c r="F4" s="184"/>
      <c r="G4" s="184"/>
      <c r="H4" s="184"/>
      <c r="I4" s="152"/>
    </row>
    <row r="5" spans="2:9" ht="35" customHeight="1" x14ac:dyDescent="0.15">
      <c r="B5" s="80"/>
      <c r="C5" s="15" t="str">
        <f>WeekStart</f>
        <v>S</v>
      </c>
      <c r="D5" s="15" t="str">
        <f t="shared" ref="D5:I5" si="0">LEFT(TEXT(D6,"ddd"),1)</f>
        <v>M</v>
      </c>
      <c r="E5" s="15" t="str">
        <f t="shared" si="0"/>
        <v>T</v>
      </c>
      <c r="F5" s="15" t="str">
        <f t="shared" si="0"/>
        <v>W</v>
      </c>
      <c r="G5" s="15" t="str">
        <f t="shared" si="0"/>
        <v>T</v>
      </c>
      <c r="H5" s="15" t="str">
        <f t="shared" si="0"/>
        <v>F</v>
      </c>
      <c r="I5" s="16" t="str">
        <f t="shared" si="0"/>
        <v>S</v>
      </c>
    </row>
    <row r="6" spans="2:9" s="36" customFormat="1" ht="25" customHeight="1" x14ac:dyDescent="0.2">
      <c r="B6" s="81"/>
      <c r="C6" s="46">
        <f t="array" ref="C6:I6">DaysAndWeeks+DATE(CalendarYear,4,1)-WEEKDAY(DATE(CalendarYear,4,1),(WeekStart="M")+1)+1</f>
        <v>46110</v>
      </c>
      <c r="D6" s="39">
        <v>46111</v>
      </c>
      <c r="E6" s="39">
        <v>46112</v>
      </c>
      <c r="F6" s="39">
        <v>46113</v>
      </c>
      <c r="G6" s="39">
        <v>46114</v>
      </c>
      <c r="H6" s="39">
        <v>46115</v>
      </c>
      <c r="I6" s="73">
        <v>46116</v>
      </c>
    </row>
    <row r="7" spans="2:9" s="57" customFormat="1" ht="75" customHeight="1" x14ac:dyDescent="0.15">
      <c r="B7" s="88"/>
      <c r="C7" s="61"/>
      <c r="D7" s="62"/>
      <c r="E7" s="62"/>
      <c r="F7" s="59"/>
      <c r="G7" s="139"/>
      <c r="H7" s="59"/>
      <c r="I7" s="89"/>
    </row>
    <row r="8" spans="2:9" s="36" customFormat="1" ht="25" customHeight="1" x14ac:dyDescent="0.2">
      <c r="B8" s="81"/>
      <c r="C8" s="40">
        <f t="array" ref="C8:I8">DaysAndWeeks+DATE(CalendarYear,4,1)-WEEKDAY(DATE(CalendarYear,4,1),(WeekStart="M")+1)+8</f>
        <v>46117</v>
      </c>
      <c r="D8" s="37">
        <v>46118</v>
      </c>
      <c r="E8" s="37">
        <v>46119</v>
      </c>
      <c r="F8" s="37">
        <v>46120</v>
      </c>
      <c r="G8" s="37">
        <v>46121</v>
      </c>
      <c r="H8" s="37">
        <v>46122</v>
      </c>
      <c r="I8" s="73">
        <v>46123</v>
      </c>
    </row>
    <row r="9" spans="2:9" s="57" customFormat="1" ht="75" customHeight="1" x14ac:dyDescent="0.15">
      <c r="B9" s="88"/>
      <c r="C9" s="140"/>
      <c r="D9" s="56"/>
      <c r="E9" s="137"/>
      <c r="F9" s="56"/>
      <c r="G9" s="140"/>
      <c r="H9" s="56"/>
      <c r="I9" s="89"/>
    </row>
    <row r="10" spans="2:9" s="36" customFormat="1" ht="25" customHeight="1" x14ac:dyDescent="0.2">
      <c r="B10" s="81"/>
      <c r="C10" s="40">
        <f t="array" ref="C10:I10">DaysAndWeeks+DATE(CalendarYear,4,1)-WEEKDAY(DATE(CalendarYear,4,1),(WeekStart="M")+1)+15</f>
        <v>46124</v>
      </c>
      <c r="D10" s="37">
        <v>46125</v>
      </c>
      <c r="E10" s="37">
        <v>46126</v>
      </c>
      <c r="F10" s="37">
        <v>46127</v>
      </c>
      <c r="G10" s="37">
        <v>46128</v>
      </c>
      <c r="H10" s="37">
        <v>46129</v>
      </c>
      <c r="I10" s="73">
        <v>46130</v>
      </c>
    </row>
    <row r="11" spans="2:9" s="57" customFormat="1" ht="75" customHeight="1" x14ac:dyDescent="0.15">
      <c r="B11" s="88"/>
      <c r="C11" s="135">
        <v>0.625</v>
      </c>
      <c r="D11" s="56"/>
      <c r="E11" s="137"/>
      <c r="F11" s="56"/>
      <c r="G11" s="58"/>
      <c r="H11" s="56"/>
      <c r="I11" s="89"/>
    </row>
    <row r="12" spans="2:9" s="36" customFormat="1" ht="25" customHeight="1" x14ac:dyDescent="0.2">
      <c r="B12" s="81"/>
      <c r="C12" s="40">
        <f t="array" ref="C12:I12">DaysAndWeeks+DATE(CalendarYear,4,1)-WEEKDAY(DATE(CalendarYear,4,1),(WeekStart="M")+1)+22</f>
        <v>46131</v>
      </c>
      <c r="D12" s="37">
        <v>46132</v>
      </c>
      <c r="E12" s="37">
        <v>46133</v>
      </c>
      <c r="F12" s="37">
        <v>46134</v>
      </c>
      <c r="G12" s="37">
        <v>46135</v>
      </c>
      <c r="H12" s="37">
        <v>46136</v>
      </c>
      <c r="I12" s="73">
        <v>46137</v>
      </c>
    </row>
    <row r="13" spans="2:9" s="57" customFormat="1" ht="75" customHeight="1" x14ac:dyDescent="0.15">
      <c r="B13" s="88"/>
      <c r="C13" s="140"/>
      <c r="D13" s="56"/>
      <c r="E13" s="137"/>
      <c r="F13" s="56"/>
      <c r="G13" s="140"/>
      <c r="H13" s="56"/>
      <c r="I13" s="89"/>
    </row>
    <row r="14" spans="2:9" s="36" customFormat="1" ht="25" customHeight="1" x14ac:dyDescent="0.2">
      <c r="B14" s="81"/>
      <c r="C14" s="40">
        <f t="array" ref="C14:I14">DaysAndWeeks+DATE(CalendarYear,4,1)-WEEKDAY(DATE(CalendarYear,4,1),(WeekStart="M")+1)+29</f>
        <v>46138</v>
      </c>
      <c r="D14" s="37">
        <v>46139</v>
      </c>
      <c r="E14" s="37">
        <v>46140</v>
      </c>
      <c r="F14" s="37">
        <v>46141</v>
      </c>
      <c r="G14" s="37">
        <v>46142</v>
      </c>
      <c r="H14" s="37">
        <v>46143</v>
      </c>
      <c r="I14" s="73">
        <v>46144</v>
      </c>
    </row>
    <row r="15" spans="2:9" s="57" customFormat="1" ht="75" customHeight="1" x14ac:dyDescent="0.15">
      <c r="B15" s="88"/>
      <c r="C15" s="135">
        <v>0.625</v>
      </c>
      <c r="D15" s="56"/>
      <c r="E15" s="140"/>
      <c r="F15" s="56"/>
      <c r="G15" s="137"/>
      <c r="H15" s="56"/>
      <c r="I15" s="89"/>
    </row>
    <row r="16" spans="2:9" s="36" customFormat="1" ht="25" customHeight="1" x14ac:dyDescent="0.2">
      <c r="B16" s="81"/>
      <c r="C16" s="165">
        <f t="array" ref="C16:I16">DaysAndWeeks+DATE(CalendarYear,4,1)-WEEKDAY(DATE(CalendarYear,4,1),(WeekStart="M")+1)+36</f>
        <v>46145</v>
      </c>
      <c r="D16" s="55">
        <v>46146</v>
      </c>
      <c r="E16" s="55">
        <v>46147</v>
      </c>
      <c r="F16" s="55">
        <v>46148</v>
      </c>
      <c r="G16" s="55">
        <v>46149</v>
      </c>
      <c r="H16" s="55">
        <v>46150</v>
      </c>
      <c r="I16" s="100">
        <v>46151</v>
      </c>
    </row>
    <row r="17" spans="2:9" s="6" customFormat="1" ht="75" customHeight="1" x14ac:dyDescent="0.15">
      <c r="B17" s="79"/>
      <c r="C17" s="166"/>
      <c r="D17" s="45"/>
      <c r="E17" s="45"/>
      <c r="F17" s="45"/>
      <c r="G17" s="45"/>
      <c r="H17" s="45"/>
      <c r="I17" s="96"/>
    </row>
    <row r="18" spans="2:9" ht="125" customHeight="1" thickBot="1" x14ac:dyDescent="0.2">
      <c r="B18" s="80"/>
      <c r="C18" s="181" t="s">
        <v>6</v>
      </c>
      <c r="D18" s="182"/>
      <c r="E18" s="182"/>
      <c r="F18" s="182"/>
      <c r="G18" s="182"/>
      <c r="H18" s="182"/>
      <c r="I18" s="183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18:I18"/>
    <mergeCell ref="C2:I2"/>
    <mergeCell ref="D4:H4"/>
  </mergeCells>
  <conditionalFormatting sqref="C18">
    <cfRule type="expression" dxfId="26" priority="1">
      <formula>AND(DAY(C18)&gt;=1,DAY(C18)&lt;=15)</formula>
    </cfRule>
  </conditionalFormatting>
  <conditionalFormatting sqref="C6:H6">
    <cfRule type="expression" dxfId="25" priority="3">
      <formula>DAY(C6)&gt;8</formula>
    </cfRule>
  </conditionalFormatting>
  <conditionalFormatting sqref="C14:I14 D15 F15:I15 C16:I17">
    <cfRule type="expression" dxfId="24" priority="2">
      <formula>AND(DAY(C14)&gt;=1,DAY(C14)&lt;=15)</formula>
    </cfRule>
  </conditionalFormatting>
  <hyperlinks>
    <hyperlink ref="G3" location="MARCH!A1" tooltip="Navigation link to the previous month" display="&lt;- MARCH" xr:uid="{00000000-0004-0000-0300-000001000000}"/>
    <hyperlink ref="H3" location="MAY!A1" tooltip="Navigation link to the next month" display="MAY -&gt;" xr:uid="{00000000-0004-0000-0300-000000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>
    <tabColor rgb="FF172743"/>
    <pageSetUpPr fitToPage="1"/>
  </sheetPr>
  <dimension ref="B1:I21"/>
  <sheetViews>
    <sheetView showGridLines="0" zoomScaleNormal="100" workbookViewId="0">
      <pane ySplit="5" topLeftCell="A9" activePane="bottomLeft" state="frozen"/>
      <selection pane="bottomLeft" activeCell="I4" sqref="I4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5"/>
      <c r="D1" s="85"/>
      <c r="E1" s="85"/>
      <c r="F1" s="85"/>
      <c r="G1" s="85"/>
      <c r="H1" s="85"/>
      <c r="I1" s="85"/>
    </row>
    <row r="2" spans="2:9" ht="75" customHeight="1" thickTop="1" x14ac:dyDescent="0.15">
      <c r="B2" s="80"/>
      <c r="C2" s="174" t="s">
        <v>0</v>
      </c>
      <c r="D2" s="174"/>
      <c r="E2" s="174"/>
      <c r="F2" s="174"/>
      <c r="G2" s="174"/>
      <c r="H2" s="174"/>
      <c r="I2" s="175"/>
    </row>
    <row r="3" spans="2:9" ht="20" customHeight="1" x14ac:dyDescent="0.3">
      <c r="B3" s="80"/>
      <c r="C3" s="63"/>
      <c r="D3" s="64"/>
      <c r="E3" s="64"/>
      <c r="F3" s="32"/>
      <c r="G3" s="21" t="s">
        <v>16</v>
      </c>
      <c r="H3" s="21" t="s">
        <v>17</v>
      </c>
      <c r="I3" s="84"/>
    </row>
    <row r="4" spans="2:9" ht="75" customHeight="1" x14ac:dyDescent="0.65">
      <c r="B4" s="80"/>
      <c r="C4" s="151">
        <f>CalendarYear</f>
        <v>2026</v>
      </c>
      <c r="D4" s="184" t="s">
        <v>18</v>
      </c>
      <c r="E4" s="184"/>
      <c r="F4" s="184"/>
      <c r="G4" s="184"/>
      <c r="H4" s="184"/>
      <c r="I4" s="152"/>
    </row>
    <row r="5" spans="2:9" ht="35" customHeight="1" x14ac:dyDescent="0.15">
      <c r="B5" s="80"/>
      <c r="C5" s="15" t="str">
        <f>WeekStart</f>
        <v>S</v>
      </c>
      <c r="D5" s="15" t="str">
        <f t="shared" ref="D5:I5" si="0">LEFT(TEXT(D6,"ddd"),1)</f>
        <v>M</v>
      </c>
      <c r="E5" s="15" t="str">
        <f t="shared" si="0"/>
        <v>T</v>
      </c>
      <c r="F5" s="15" t="str">
        <f t="shared" si="0"/>
        <v>W</v>
      </c>
      <c r="G5" s="15" t="str">
        <f t="shared" si="0"/>
        <v>T</v>
      </c>
      <c r="H5" s="15" t="str">
        <f t="shared" si="0"/>
        <v>F</v>
      </c>
      <c r="I5" s="16" t="str">
        <f t="shared" si="0"/>
        <v>S</v>
      </c>
    </row>
    <row r="6" spans="2:9" s="38" customFormat="1" ht="25" customHeight="1" x14ac:dyDescent="0.2">
      <c r="B6" s="83"/>
      <c r="C6" s="69">
        <f t="array" ref="C6:I6">DaysAndWeeks+DATE(CalendarYear,5,1)-WEEKDAY(DATE(CalendarYear,5,1),(WeekStart="M")+1)+1</f>
        <v>46138</v>
      </c>
      <c r="D6" s="117">
        <v>46139</v>
      </c>
      <c r="E6" s="124">
        <v>46140</v>
      </c>
      <c r="F6" s="124">
        <v>46141</v>
      </c>
      <c r="G6" s="124">
        <v>46142</v>
      </c>
      <c r="H6" s="124">
        <v>46143</v>
      </c>
      <c r="I6" s="125">
        <v>46144</v>
      </c>
    </row>
    <row r="7" spans="2:9" s="57" customFormat="1" ht="75" customHeight="1" x14ac:dyDescent="0.15">
      <c r="B7" s="88"/>
      <c r="C7" s="167"/>
      <c r="D7" s="13"/>
      <c r="E7" s="141"/>
      <c r="F7" s="56"/>
      <c r="G7" s="141"/>
      <c r="H7" s="56"/>
      <c r="I7" s="89"/>
    </row>
    <row r="8" spans="2:9" s="38" customFormat="1" ht="25" customHeight="1" x14ac:dyDescent="0.2">
      <c r="B8" s="83"/>
      <c r="C8" s="123">
        <f t="array" ref="C8:I8">DaysAndWeeks+DATE(CalendarYear,5,1)-WEEKDAY(DATE(CalendarYear,5,1),(WeekStart="M")+1)+8</f>
        <v>46145</v>
      </c>
      <c r="D8" s="117">
        <v>46146</v>
      </c>
      <c r="E8" s="117">
        <v>46147</v>
      </c>
      <c r="F8" s="117">
        <v>46148</v>
      </c>
      <c r="G8" s="117">
        <v>46149</v>
      </c>
      <c r="H8" s="117">
        <v>46150</v>
      </c>
      <c r="I8" s="118">
        <v>46151</v>
      </c>
    </row>
    <row r="9" spans="2:9" s="57" customFormat="1" ht="75" customHeight="1" x14ac:dyDescent="0.15">
      <c r="B9" s="88"/>
      <c r="C9" s="135">
        <v>0.625</v>
      </c>
      <c r="D9" s="56"/>
      <c r="E9" s="141"/>
      <c r="F9" s="56"/>
      <c r="G9" s="141"/>
      <c r="H9" s="56"/>
      <c r="I9" s="89"/>
    </row>
    <row r="10" spans="2:9" s="38" customFormat="1" ht="25" customHeight="1" x14ac:dyDescent="0.2">
      <c r="B10" s="83"/>
      <c r="C10" s="123">
        <f t="array" ref="C10:I10">DaysAndWeeks+DATE(CalendarYear,5,1)-WEEKDAY(DATE(CalendarYear,5,1),(WeekStart="M")+1)+15</f>
        <v>46152</v>
      </c>
      <c r="D10" s="117">
        <v>46153</v>
      </c>
      <c r="E10" s="117">
        <v>46154</v>
      </c>
      <c r="F10" s="126">
        <v>46155</v>
      </c>
      <c r="G10" s="117">
        <v>46156</v>
      </c>
      <c r="H10" s="117">
        <v>46157</v>
      </c>
      <c r="I10" s="118">
        <v>46158</v>
      </c>
    </row>
    <row r="11" spans="2:9" s="57" customFormat="1" ht="75" customHeight="1" x14ac:dyDescent="0.15">
      <c r="B11" s="88"/>
      <c r="C11" s="140"/>
      <c r="D11" s="56"/>
      <c r="E11" s="141"/>
      <c r="F11" s="127"/>
      <c r="G11" s="141"/>
      <c r="H11" s="56"/>
      <c r="I11" s="89"/>
    </row>
    <row r="12" spans="2:9" s="38" customFormat="1" ht="25" customHeight="1" x14ac:dyDescent="0.2">
      <c r="B12" s="83"/>
      <c r="C12" s="123">
        <f t="array" ref="C12:I12">DaysAndWeeks+DATE(CalendarYear,5,1)-WEEKDAY(DATE(CalendarYear,5,1),(WeekStart="M")+1)+22</f>
        <v>46159</v>
      </c>
      <c r="D12" s="117">
        <v>46160</v>
      </c>
      <c r="E12" s="117">
        <v>46161</v>
      </c>
      <c r="F12" s="117">
        <v>46162</v>
      </c>
      <c r="G12" s="117">
        <v>46163</v>
      </c>
      <c r="H12" s="117">
        <v>46164</v>
      </c>
      <c r="I12" s="118">
        <v>46165</v>
      </c>
    </row>
    <row r="13" spans="2:9" s="57" customFormat="1" ht="75" customHeight="1" x14ac:dyDescent="0.15">
      <c r="B13" s="88"/>
      <c r="C13" s="135">
        <v>0.625</v>
      </c>
      <c r="D13" s="56"/>
      <c r="E13" s="141"/>
      <c r="F13" s="56"/>
      <c r="G13" s="141"/>
      <c r="H13" s="56"/>
      <c r="I13" s="89"/>
    </row>
    <row r="14" spans="2:9" s="38" customFormat="1" ht="25" customHeight="1" x14ac:dyDescent="0.2">
      <c r="B14" s="83"/>
      <c r="C14" s="123">
        <f t="array" ref="C14:I14">DaysAndWeeks+DATE(CalendarYear,5,1)-WEEKDAY(DATE(CalendarYear,5,1),(WeekStart="M")+1)+29</f>
        <v>46166</v>
      </c>
      <c r="D14" s="117">
        <v>46167</v>
      </c>
      <c r="E14" s="117">
        <v>46168</v>
      </c>
      <c r="F14" s="117">
        <v>46169</v>
      </c>
      <c r="G14" s="39">
        <v>46170</v>
      </c>
      <c r="H14" s="39">
        <v>46171</v>
      </c>
      <c r="I14" s="75">
        <v>46172</v>
      </c>
    </row>
    <row r="15" spans="2:9" s="57" customFormat="1" ht="75" customHeight="1" x14ac:dyDescent="0.15">
      <c r="B15" s="88"/>
      <c r="C15" s="140"/>
      <c r="D15" s="144"/>
      <c r="E15" s="141"/>
      <c r="F15" s="56"/>
      <c r="G15" s="59"/>
      <c r="H15" s="59"/>
      <c r="I15" s="95"/>
    </row>
    <row r="16" spans="2:9" s="36" customFormat="1" ht="25" customHeight="1" x14ac:dyDescent="0.2">
      <c r="B16" s="81"/>
      <c r="C16" s="46">
        <f t="array" ref="C16:I16">DaysAndWeeks+DATE(CalendarYear,5,1)-WEEKDAY(DATE(CalendarYear,5,1),(WeekStart="M")+1)+36</f>
        <v>46173</v>
      </c>
      <c r="D16" s="39">
        <v>46174</v>
      </c>
      <c r="E16" s="39">
        <v>46175</v>
      </c>
      <c r="F16" s="39">
        <v>46176</v>
      </c>
      <c r="G16" s="39">
        <v>46177</v>
      </c>
      <c r="H16" s="39">
        <v>46178</v>
      </c>
      <c r="I16" s="75">
        <v>46179</v>
      </c>
    </row>
    <row r="17" spans="2:9" ht="75" customHeight="1" x14ac:dyDescent="0.15">
      <c r="B17" s="80"/>
      <c r="C17" s="51"/>
      <c r="D17" s="50"/>
      <c r="E17" s="50"/>
      <c r="F17" s="50"/>
      <c r="G17" s="50"/>
      <c r="H17" s="50"/>
      <c r="I17" s="102"/>
    </row>
    <row r="18" spans="2:9" ht="125" customHeight="1" thickBot="1" x14ac:dyDescent="0.2">
      <c r="B18" s="80"/>
      <c r="C18" s="176" t="s">
        <v>6</v>
      </c>
      <c r="D18" s="177"/>
      <c r="E18" s="177"/>
      <c r="F18" s="177"/>
      <c r="G18" s="177"/>
      <c r="H18" s="177"/>
      <c r="I18" s="178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18:I18"/>
    <mergeCell ref="C2:I2"/>
    <mergeCell ref="D4:H4"/>
  </mergeCells>
  <conditionalFormatting sqref="C18">
    <cfRule type="expression" dxfId="23" priority="1">
      <formula>AND(DAY(C18)&gt;=1,DAY(C18)&lt;=15)</formula>
    </cfRule>
  </conditionalFormatting>
  <conditionalFormatting sqref="C6:H6">
    <cfRule type="expression" dxfId="22" priority="3">
      <formula>DAY(C6)&gt;8</formula>
    </cfRule>
  </conditionalFormatting>
  <conditionalFormatting sqref="C14:I17">
    <cfRule type="expression" dxfId="21" priority="2">
      <formula>AND(DAY(C14)&gt;=1,DAY(C14)&lt;=15)</formula>
    </cfRule>
  </conditionalFormatting>
  <hyperlinks>
    <hyperlink ref="G3" location="APRIL!A1" tooltip="Navigation link to the previous month" display="&lt;- APRIL" xr:uid="{00000000-0004-0000-0400-000001000000}"/>
    <hyperlink ref="H3" location="JUNE!A1" tooltip="Navigation link to the next month" display="JUNE -&gt;" xr:uid="{00000000-0004-0000-0400-000000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>
    <tabColor rgb="FF8FC6E2"/>
    <pageSetUpPr fitToPage="1"/>
  </sheetPr>
  <dimension ref="B1:I21"/>
  <sheetViews>
    <sheetView showGridLines="0" zoomScale="91" zoomScaleNormal="100" workbookViewId="0">
      <pane ySplit="5" topLeftCell="A6" activePane="bottomLeft" state="frozen"/>
      <selection pane="bottomLeft" activeCell="I4" sqref="I4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5"/>
      <c r="D1" s="85"/>
      <c r="E1" s="85"/>
      <c r="F1" s="85"/>
      <c r="G1" s="85"/>
      <c r="H1" s="85"/>
      <c r="I1" s="85"/>
    </row>
    <row r="2" spans="2:9" ht="75" customHeight="1" thickTop="1" x14ac:dyDescent="0.15">
      <c r="B2" s="80"/>
      <c r="C2" s="174" t="s">
        <v>0</v>
      </c>
      <c r="D2" s="174"/>
      <c r="E2" s="174"/>
      <c r="F2" s="174"/>
      <c r="G2" s="174"/>
      <c r="H2" s="174"/>
      <c r="I2" s="175"/>
    </row>
    <row r="3" spans="2:9" ht="20" customHeight="1" x14ac:dyDescent="0.3">
      <c r="B3" s="80"/>
      <c r="C3" s="63"/>
      <c r="D3" s="64"/>
      <c r="E3" s="64"/>
      <c r="F3" s="65"/>
      <c r="G3" s="21" t="s">
        <v>19</v>
      </c>
      <c r="H3" s="21" t="s">
        <v>20</v>
      </c>
      <c r="I3" s="84"/>
    </row>
    <row r="4" spans="2:9" ht="75" customHeight="1" x14ac:dyDescent="0.65">
      <c r="B4" s="80"/>
      <c r="C4" s="151">
        <f>CalendarYear</f>
        <v>2026</v>
      </c>
      <c r="D4" s="184" t="s">
        <v>21</v>
      </c>
      <c r="E4" s="184"/>
      <c r="F4" s="184"/>
      <c r="G4" s="184"/>
      <c r="H4" s="184"/>
      <c r="I4" s="152"/>
    </row>
    <row r="5" spans="2:9" ht="35" customHeight="1" x14ac:dyDescent="0.15">
      <c r="B5" s="80"/>
      <c r="C5" s="15" t="str">
        <f>WeekStart</f>
        <v>S</v>
      </c>
      <c r="D5" s="15" t="str">
        <f t="shared" ref="D5:I5" si="0">LEFT(TEXT(D6,"ddd"),1)</f>
        <v>M</v>
      </c>
      <c r="E5" s="15" t="str">
        <f t="shared" si="0"/>
        <v>T</v>
      </c>
      <c r="F5" s="15" t="str">
        <f t="shared" si="0"/>
        <v>W</v>
      </c>
      <c r="G5" s="15" t="str">
        <f t="shared" si="0"/>
        <v>T</v>
      </c>
      <c r="H5" s="15" t="str">
        <f t="shared" si="0"/>
        <v>F</v>
      </c>
      <c r="I5" s="16" t="str">
        <f t="shared" si="0"/>
        <v>S</v>
      </c>
    </row>
    <row r="6" spans="2:9" s="36" customFormat="1" ht="25" customHeight="1" x14ac:dyDescent="0.2">
      <c r="B6" s="81"/>
      <c r="C6" s="46">
        <f t="array" ref="C6:I6">DaysAndWeeks+DATE(CalendarYear,6,1)-WEEKDAY(DATE(CalendarYear,6,1),(WeekStart="M")+1)+1</f>
        <v>46173</v>
      </c>
      <c r="D6" s="39">
        <v>46174</v>
      </c>
      <c r="E6" s="39">
        <v>46175</v>
      </c>
      <c r="F6" s="39">
        <v>46176</v>
      </c>
      <c r="G6" s="37">
        <v>46177</v>
      </c>
      <c r="H6" s="37">
        <v>46178</v>
      </c>
      <c r="I6" s="73">
        <v>46179</v>
      </c>
    </row>
    <row r="7" spans="2:9" s="71" customFormat="1" ht="75" customHeight="1" x14ac:dyDescent="0.15">
      <c r="B7" s="82"/>
      <c r="C7" s="72"/>
      <c r="D7" s="70"/>
      <c r="E7" s="143"/>
      <c r="F7" s="168"/>
      <c r="G7" s="142"/>
      <c r="H7" s="66"/>
      <c r="I7" s="74"/>
    </row>
    <row r="8" spans="2:9" s="38" customFormat="1" ht="25" customHeight="1" x14ac:dyDescent="0.2">
      <c r="B8" s="83"/>
      <c r="C8" s="40">
        <f t="array" ref="C8:I8">DaysAndWeeks+DATE(CalendarYear,6,1)-WEEKDAY(DATE(CalendarYear,6,1),(WeekStart="M")+1)+8</f>
        <v>46180</v>
      </c>
      <c r="D8" s="37">
        <v>46181</v>
      </c>
      <c r="E8" s="37">
        <v>46182</v>
      </c>
      <c r="F8" s="37">
        <v>46183</v>
      </c>
      <c r="G8" s="37">
        <v>46184</v>
      </c>
      <c r="H8" s="37">
        <v>46185</v>
      </c>
      <c r="I8" s="73">
        <v>46186</v>
      </c>
    </row>
    <row r="9" spans="2:9" s="71" customFormat="1" ht="75" customHeight="1" x14ac:dyDescent="0.15">
      <c r="B9" s="82"/>
      <c r="C9" s="135">
        <v>0.625</v>
      </c>
      <c r="D9" s="145"/>
      <c r="E9" s="142"/>
      <c r="F9" s="145"/>
      <c r="G9" s="142"/>
      <c r="H9" s="66"/>
      <c r="I9" s="74"/>
    </row>
    <row r="10" spans="2:9" s="38" customFormat="1" ht="25" customHeight="1" x14ac:dyDescent="0.2">
      <c r="B10" s="83"/>
      <c r="C10" s="40">
        <f t="array" ref="C10:I10">DaysAndWeeks+DATE(CalendarYear,6,1)-WEEKDAY(DATE(CalendarYear,6,1),(WeekStart="M")+1)+15</f>
        <v>46187</v>
      </c>
      <c r="D10" s="37">
        <v>46188</v>
      </c>
      <c r="E10" s="37">
        <v>46189</v>
      </c>
      <c r="F10" s="37">
        <v>46190</v>
      </c>
      <c r="G10" s="37">
        <v>46191</v>
      </c>
      <c r="H10" s="37">
        <v>46192</v>
      </c>
      <c r="I10" s="73">
        <v>46193</v>
      </c>
    </row>
    <row r="11" spans="2:9" s="71" customFormat="1" ht="75" customHeight="1" x14ac:dyDescent="0.15">
      <c r="B11" s="82"/>
      <c r="C11" s="146"/>
      <c r="D11" s="145"/>
      <c r="E11" s="142"/>
      <c r="F11" s="145"/>
      <c r="G11" s="142"/>
      <c r="H11" s="66"/>
      <c r="I11" s="74"/>
    </row>
    <row r="12" spans="2:9" s="38" customFormat="1" ht="25" customHeight="1" x14ac:dyDescent="0.2">
      <c r="B12" s="83"/>
      <c r="C12" s="40">
        <f t="array" ref="C12:I12">DaysAndWeeks+DATE(CalendarYear,6,1)-WEEKDAY(DATE(CalendarYear,6,1),(WeekStart="M")+1)+22</f>
        <v>46194</v>
      </c>
      <c r="D12" s="37">
        <v>46195</v>
      </c>
      <c r="E12" s="37">
        <v>46196</v>
      </c>
      <c r="F12" s="37">
        <v>46197</v>
      </c>
      <c r="G12" s="37">
        <v>46198</v>
      </c>
      <c r="H12" s="37">
        <v>46199</v>
      </c>
      <c r="I12" s="73">
        <v>46200</v>
      </c>
    </row>
    <row r="13" spans="2:9" s="71" customFormat="1" ht="75" customHeight="1" x14ac:dyDescent="0.15">
      <c r="B13" s="82"/>
      <c r="C13" s="135">
        <v>0.625</v>
      </c>
      <c r="D13" s="145"/>
      <c r="E13" s="142"/>
      <c r="F13" s="145"/>
      <c r="G13" s="142"/>
      <c r="H13" s="66"/>
      <c r="I13" s="74"/>
    </row>
    <row r="14" spans="2:9" s="38" customFormat="1" ht="25" customHeight="1" x14ac:dyDescent="0.2">
      <c r="B14" s="83"/>
      <c r="C14" s="40">
        <f t="array" ref="C14:I14">DaysAndWeeks+DATE(CalendarYear,6,1)-WEEKDAY(DATE(CalendarYear,6,1),(WeekStart="M")+1)+29</f>
        <v>46201</v>
      </c>
      <c r="D14" s="37">
        <v>46202</v>
      </c>
      <c r="E14" s="37">
        <v>46203</v>
      </c>
      <c r="F14" s="37">
        <v>46204</v>
      </c>
      <c r="G14" s="37">
        <v>46205</v>
      </c>
      <c r="H14" s="117">
        <v>46206</v>
      </c>
      <c r="I14" s="75">
        <v>46207</v>
      </c>
    </row>
    <row r="15" spans="2:9" s="71" customFormat="1" ht="75" customHeight="1" x14ac:dyDescent="0.15">
      <c r="B15" s="82"/>
      <c r="C15" s="146"/>
      <c r="D15" s="145"/>
      <c r="E15" s="142"/>
      <c r="F15" s="145"/>
      <c r="G15" s="142"/>
      <c r="H15" s="66"/>
      <c r="I15" s="76"/>
    </row>
    <row r="16" spans="2:9" s="36" customFormat="1" ht="25" customHeight="1" x14ac:dyDescent="0.2">
      <c r="B16" s="81"/>
      <c r="C16" s="46">
        <f t="array" ref="C16:I16">DaysAndWeeks+DATE(CalendarYear,6,1)-WEEKDAY(DATE(CalendarYear,6,1),(WeekStart="M")+1)+36</f>
        <v>46208</v>
      </c>
      <c r="D16" s="39">
        <v>46209</v>
      </c>
      <c r="E16" s="39">
        <v>46210</v>
      </c>
      <c r="F16" s="39">
        <v>46211</v>
      </c>
      <c r="G16" s="39">
        <v>46212</v>
      </c>
      <c r="H16" s="39">
        <v>46213</v>
      </c>
      <c r="I16" s="75">
        <v>46214</v>
      </c>
    </row>
    <row r="17" spans="2:9" s="36" customFormat="1" ht="75" customHeight="1" x14ac:dyDescent="0.2">
      <c r="B17" s="81"/>
      <c r="C17" s="77"/>
      <c r="D17" s="68"/>
      <c r="E17" s="68"/>
      <c r="F17" s="68"/>
      <c r="G17" s="68"/>
      <c r="H17" s="68"/>
      <c r="I17" s="78"/>
    </row>
    <row r="18" spans="2:9" ht="125" customHeight="1" thickBot="1" x14ac:dyDescent="0.2">
      <c r="B18" s="80"/>
      <c r="C18" s="181" t="s">
        <v>6</v>
      </c>
      <c r="D18" s="182"/>
      <c r="E18" s="182"/>
      <c r="F18" s="182"/>
      <c r="G18" s="182"/>
      <c r="H18" s="182"/>
      <c r="I18" s="183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2:I2"/>
    <mergeCell ref="C18:I18"/>
    <mergeCell ref="D4:H4"/>
  </mergeCells>
  <conditionalFormatting sqref="C18">
    <cfRule type="expression" dxfId="20" priority="1">
      <formula>AND(DAY(C18)&gt;=1,DAY(C18)&lt;=15)</formula>
    </cfRule>
  </conditionalFormatting>
  <conditionalFormatting sqref="C6:H6">
    <cfRule type="expression" dxfId="19" priority="3">
      <formula>DAY(C6)&gt;8</formula>
    </cfRule>
  </conditionalFormatting>
  <conditionalFormatting sqref="C14:I17">
    <cfRule type="expression" dxfId="18" priority="2">
      <formula>AND(DAY(C14)&gt;=1,DAY(C14)&lt;=15)</formula>
    </cfRule>
  </conditionalFormatting>
  <hyperlinks>
    <hyperlink ref="H3" location="JULY!A1" tooltip="Navigation link to the next month" display="JULY -&gt;" xr:uid="{00000000-0004-0000-0500-000000000000}"/>
    <hyperlink ref="G3" location="MAY!A1" tooltip="Navigation link to the previous month" display="&lt;- MAY" xr:uid="{00000000-0004-0000-05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>
    <tabColor rgb="FFCFAA49"/>
    <pageSetUpPr fitToPage="1"/>
  </sheetPr>
  <dimension ref="B1:I21"/>
  <sheetViews>
    <sheetView showGridLines="0" zoomScale="82" zoomScaleNormal="100" workbookViewId="0">
      <pane ySplit="5" topLeftCell="A10" activePane="bottomLeft" state="frozen"/>
      <selection pane="bottomLeft" activeCell="I4" sqref="I4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5"/>
      <c r="D1" s="85"/>
      <c r="E1" s="85"/>
      <c r="F1" s="85"/>
      <c r="G1" s="85"/>
      <c r="H1" s="85"/>
      <c r="I1" s="85"/>
    </row>
    <row r="2" spans="2:9" ht="75" customHeight="1" thickTop="1" x14ac:dyDescent="0.15">
      <c r="B2" s="80"/>
      <c r="C2" s="174" t="s">
        <v>0</v>
      </c>
      <c r="D2" s="174"/>
      <c r="E2" s="174"/>
      <c r="F2" s="174"/>
      <c r="G2" s="174"/>
      <c r="H2" s="174"/>
      <c r="I2" s="175"/>
    </row>
    <row r="3" spans="2:9" ht="20" customHeight="1" x14ac:dyDescent="0.3">
      <c r="B3" s="80"/>
      <c r="C3" s="63"/>
      <c r="D3" s="64"/>
      <c r="E3" s="64"/>
      <c r="F3" s="65"/>
      <c r="G3" s="21" t="s">
        <v>22</v>
      </c>
      <c r="H3" s="21" t="s">
        <v>23</v>
      </c>
      <c r="I3" s="84"/>
    </row>
    <row r="4" spans="2:9" ht="75" customHeight="1" x14ac:dyDescent="0.65">
      <c r="B4" s="80"/>
      <c r="C4" s="151">
        <f>CalendarYear</f>
        <v>2026</v>
      </c>
      <c r="D4" s="180" t="s">
        <v>24</v>
      </c>
      <c r="E4" s="180"/>
      <c r="F4" s="180"/>
      <c r="G4" s="180"/>
      <c r="H4" s="180"/>
      <c r="I4" s="152"/>
    </row>
    <row r="5" spans="2:9" ht="35" customHeight="1" x14ac:dyDescent="0.15">
      <c r="B5" s="80"/>
      <c r="C5" s="15" t="str">
        <f>WeekStart</f>
        <v>S</v>
      </c>
      <c r="D5" s="15" t="str">
        <f t="shared" ref="D5:I5" si="0">LEFT(TEXT(D6,"ddd"),1)</f>
        <v>M</v>
      </c>
      <c r="E5" s="15" t="str">
        <f t="shared" si="0"/>
        <v>T</v>
      </c>
      <c r="F5" s="15" t="str">
        <f t="shared" si="0"/>
        <v>W</v>
      </c>
      <c r="G5" s="15" t="str">
        <f t="shared" si="0"/>
        <v>T</v>
      </c>
      <c r="H5" s="15" t="str">
        <f t="shared" si="0"/>
        <v>F</v>
      </c>
      <c r="I5" s="16" t="str">
        <f t="shared" si="0"/>
        <v>S</v>
      </c>
    </row>
    <row r="6" spans="2:9" s="38" customFormat="1" ht="25" customHeight="1" x14ac:dyDescent="0.2">
      <c r="B6" s="83"/>
      <c r="C6" s="46">
        <f t="array" ref="C6:I6">DaysAndWeeks+DATE(CalendarYear,7,1)-WEEKDAY(DATE(CalendarYear,7,1),(WeekStart="M")+1)+1</f>
        <v>46201</v>
      </c>
      <c r="D6" s="39">
        <v>46202</v>
      </c>
      <c r="E6" s="39">
        <v>46203</v>
      </c>
      <c r="F6" s="69">
        <v>46204</v>
      </c>
      <c r="G6" s="39">
        <v>46205</v>
      </c>
      <c r="H6" s="39">
        <v>46206</v>
      </c>
      <c r="I6" s="73">
        <v>46207</v>
      </c>
    </row>
    <row r="7" spans="2:9" s="57" customFormat="1" ht="75" customHeight="1" x14ac:dyDescent="0.15">
      <c r="B7" s="88"/>
      <c r="C7" s="61"/>
      <c r="D7" s="59"/>
      <c r="E7" s="59"/>
      <c r="F7" s="103"/>
      <c r="G7" s="147"/>
      <c r="H7" s="59"/>
      <c r="I7" s="89"/>
    </row>
    <row r="8" spans="2:9" s="38" customFormat="1" ht="25" customHeight="1" x14ac:dyDescent="0.2">
      <c r="B8" s="83"/>
      <c r="C8" s="40">
        <f t="array" ref="C8:I8">DaysAndWeeks+DATE(CalendarYear,7,1)-WEEKDAY(DATE(CalendarYear,7,1),(WeekStart="M")+1)+8</f>
        <v>46208</v>
      </c>
      <c r="D8" s="37">
        <v>46209</v>
      </c>
      <c r="E8" s="37">
        <v>46210</v>
      </c>
      <c r="F8" s="37">
        <v>46211</v>
      </c>
      <c r="G8" s="37">
        <v>46212</v>
      </c>
      <c r="H8" s="37">
        <v>46213</v>
      </c>
      <c r="I8" s="73">
        <v>46214</v>
      </c>
    </row>
    <row r="9" spans="2:9" s="57" customFormat="1" ht="75" customHeight="1" x14ac:dyDescent="0.15">
      <c r="B9" s="88"/>
      <c r="C9" s="135">
        <v>0.625</v>
      </c>
      <c r="D9" s="144"/>
      <c r="E9" s="141"/>
      <c r="F9" s="144"/>
      <c r="G9" s="141"/>
      <c r="H9" s="56"/>
      <c r="I9" s="89"/>
    </row>
    <row r="10" spans="2:9" s="38" customFormat="1" ht="25" customHeight="1" x14ac:dyDescent="0.2">
      <c r="B10" s="83"/>
      <c r="C10" s="40">
        <f t="array" ref="C10:I10">DaysAndWeeks+DATE(CalendarYear,7,1)-WEEKDAY(DATE(CalendarYear,7,1),(WeekStart="M")+1)+15</f>
        <v>46215</v>
      </c>
      <c r="D10" s="37">
        <v>46216</v>
      </c>
      <c r="E10" s="37">
        <v>46217</v>
      </c>
      <c r="F10" s="37">
        <v>46218</v>
      </c>
      <c r="G10" s="37">
        <v>46219</v>
      </c>
      <c r="H10" s="37">
        <v>46220</v>
      </c>
      <c r="I10" s="73">
        <v>46221</v>
      </c>
    </row>
    <row r="11" spans="2:9" s="57" customFormat="1" ht="75" customHeight="1" x14ac:dyDescent="0.15">
      <c r="B11" s="88"/>
      <c r="C11" s="140"/>
      <c r="D11" s="144"/>
      <c r="E11" s="141"/>
      <c r="F11" s="144"/>
      <c r="G11" s="141"/>
      <c r="H11" s="56"/>
      <c r="I11" s="89"/>
    </row>
    <row r="12" spans="2:9" s="38" customFormat="1" ht="25" customHeight="1" x14ac:dyDescent="0.2">
      <c r="B12" s="83"/>
      <c r="C12" s="40">
        <f t="array" ref="C12:I12">DaysAndWeeks+DATE(CalendarYear,7,1)-WEEKDAY(DATE(CalendarYear,7,1),(WeekStart="M")+1)+22</f>
        <v>46222</v>
      </c>
      <c r="D12" s="37">
        <v>46223</v>
      </c>
      <c r="E12" s="37">
        <v>46224</v>
      </c>
      <c r="F12" s="37">
        <v>46225</v>
      </c>
      <c r="G12" s="37">
        <v>46226</v>
      </c>
      <c r="H12" s="37">
        <v>46227</v>
      </c>
      <c r="I12" s="73">
        <v>46228</v>
      </c>
    </row>
    <row r="13" spans="2:9" s="57" customFormat="1" ht="75" customHeight="1" x14ac:dyDescent="0.15">
      <c r="B13" s="88"/>
      <c r="C13" s="135">
        <v>0.625</v>
      </c>
      <c r="D13" s="144"/>
      <c r="E13" s="141"/>
      <c r="F13" s="144"/>
      <c r="G13" s="141"/>
      <c r="H13" s="56"/>
      <c r="I13" s="89"/>
    </row>
    <row r="14" spans="2:9" s="36" customFormat="1" ht="25" customHeight="1" x14ac:dyDescent="0.2">
      <c r="B14" s="81"/>
      <c r="C14" s="40">
        <f t="array" ref="C14:I14">DaysAndWeeks+DATE(CalendarYear,7,1)-WEEKDAY(DATE(CalendarYear,7,1),(WeekStart="M")+1)+29</f>
        <v>46229</v>
      </c>
      <c r="D14" s="37">
        <v>46230</v>
      </c>
      <c r="E14" s="37">
        <v>46231</v>
      </c>
      <c r="F14" s="37">
        <v>46232</v>
      </c>
      <c r="G14" s="37">
        <v>46233</v>
      </c>
      <c r="H14" s="37">
        <v>46234</v>
      </c>
      <c r="I14" s="73">
        <v>46235</v>
      </c>
    </row>
    <row r="15" spans="2:9" s="57" customFormat="1" ht="75" customHeight="1" x14ac:dyDescent="0.15">
      <c r="B15" s="88"/>
      <c r="C15" s="140"/>
      <c r="D15" s="144"/>
      <c r="E15" s="141"/>
      <c r="F15" s="144"/>
      <c r="G15" s="141"/>
      <c r="H15" s="56"/>
      <c r="I15" s="104"/>
    </row>
    <row r="16" spans="2:9" s="38" customFormat="1" ht="25" customHeight="1" x14ac:dyDescent="0.2">
      <c r="B16" s="83"/>
      <c r="C16" s="40">
        <f t="array" ref="C16:I16">DaysAndWeeks+DATE(CalendarYear,7,1)-WEEKDAY(DATE(CalendarYear,7,1),(WeekStart="M")+1)+36</f>
        <v>46236</v>
      </c>
      <c r="D16" s="117">
        <v>46237</v>
      </c>
      <c r="E16" s="39">
        <v>46238</v>
      </c>
      <c r="F16" s="39">
        <v>46239</v>
      </c>
      <c r="G16" s="39">
        <v>46240</v>
      </c>
      <c r="H16" s="39">
        <v>46241</v>
      </c>
      <c r="I16" s="75">
        <v>46242</v>
      </c>
    </row>
    <row r="17" spans="2:9" s="57" customFormat="1" ht="75" customHeight="1" x14ac:dyDescent="0.15">
      <c r="B17" s="88"/>
      <c r="C17" s="135">
        <v>0.625</v>
      </c>
      <c r="D17" s="56"/>
      <c r="E17" s="59"/>
      <c r="F17" s="59"/>
      <c r="G17" s="59"/>
      <c r="H17" s="59"/>
      <c r="I17" s="95"/>
    </row>
    <row r="18" spans="2:9" ht="125" customHeight="1" thickBot="1" x14ac:dyDescent="0.2">
      <c r="B18" s="80"/>
      <c r="C18" s="176" t="s">
        <v>6</v>
      </c>
      <c r="D18" s="177"/>
      <c r="E18" s="177"/>
      <c r="F18" s="177"/>
      <c r="G18" s="177"/>
      <c r="H18" s="177"/>
      <c r="I18" s="178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2:I2"/>
    <mergeCell ref="C18:I18"/>
    <mergeCell ref="D4:H4"/>
  </mergeCells>
  <conditionalFormatting sqref="C18">
    <cfRule type="expression" dxfId="17" priority="1">
      <formula>AND(DAY(C18)&gt;=1,DAY(C18)&lt;=15)</formula>
    </cfRule>
  </conditionalFormatting>
  <conditionalFormatting sqref="C6:H6">
    <cfRule type="expression" dxfId="16" priority="3">
      <formula>DAY(C6)&gt;8</formula>
    </cfRule>
  </conditionalFormatting>
  <conditionalFormatting sqref="C14:I16 D17:I17">
    <cfRule type="expression" dxfId="15" priority="2">
      <formula>AND(DAY(C14)&gt;=1,DAY(C14)&lt;=15)</formula>
    </cfRule>
  </conditionalFormatting>
  <hyperlinks>
    <hyperlink ref="H3" location="AUGUST!A1" tooltip="Navigation link to the next month" display="JULY -&gt;" xr:uid="{00000000-0004-0000-0600-000000000000}"/>
    <hyperlink ref="G3" location="JUNE!A1" tooltip="Navigation link to the previous month" display="&lt;- MAY" xr:uid="{00000000-0004-0000-06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tabColor rgb="FF6E8390"/>
    <pageSetUpPr fitToPage="1"/>
  </sheetPr>
  <dimension ref="B1:I21"/>
  <sheetViews>
    <sheetView showGridLines="0" zoomScale="75" zoomScaleNormal="100" workbookViewId="0">
      <pane ySplit="5" topLeftCell="A11" activePane="bottomLeft" state="frozen"/>
      <selection pane="bottomLeft" activeCell="I4" sqref="I4"/>
    </sheetView>
  </sheetViews>
  <sheetFormatPr baseColWidth="10" defaultColWidth="8.625" defaultRowHeight="17" x14ac:dyDescent="0.15"/>
  <cols>
    <col min="1" max="2" width="2.625" style="36" customWidth="1"/>
    <col min="3" max="9" width="24.375" style="36" customWidth="1"/>
    <col min="10" max="16384" width="8.625" style="36"/>
  </cols>
  <sheetData>
    <row r="1" spans="2:9" ht="15" customHeight="1" thickBot="1" x14ac:dyDescent="0.2"/>
    <row r="2" spans="2:9" ht="75" customHeight="1" thickTop="1" x14ac:dyDescent="0.15">
      <c r="B2" s="81"/>
      <c r="C2" s="174" t="s">
        <v>0</v>
      </c>
      <c r="D2" s="174"/>
      <c r="E2" s="174"/>
      <c r="F2" s="174"/>
      <c r="G2" s="174"/>
      <c r="H2" s="174"/>
      <c r="I2" s="175"/>
    </row>
    <row r="3" spans="2:9" ht="20" customHeight="1" x14ac:dyDescent="0.2">
      <c r="B3" s="81"/>
      <c r="C3" s="105"/>
      <c r="D3" s="106"/>
      <c r="E3" s="106"/>
      <c r="F3" s="107"/>
      <c r="G3" s="52" t="s">
        <v>25</v>
      </c>
      <c r="H3" s="52" t="s">
        <v>26</v>
      </c>
      <c r="I3" s="113"/>
    </row>
    <row r="4" spans="2:9" ht="75" customHeight="1" x14ac:dyDescent="0.65">
      <c r="B4" s="81"/>
      <c r="C4" s="151">
        <f>CalendarYear</f>
        <v>2026</v>
      </c>
      <c r="D4" s="180" t="s">
        <v>27</v>
      </c>
      <c r="E4" s="180"/>
      <c r="F4" s="180"/>
      <c r="G4" s="180"/>
      <c r="H4" s="180"/>
      <c r="I4" s="152"/>
    </row>
    <row r="5" spans="2:9" ht="35" customHeight="1" x14ac:dyDescent="0.15">
      <c r="B5" s="81"/>
      <c r="C5" s="15" t="str">
        <f>WeekStart</f>
        <v>S</v>
      </c>
      <c r="D5" s="15" t="str">
        <f t="shared" ref="D5:I5" si="0">LEFT(TEXT(D6,"ddd"),1)</f>
        <v>M</v>
      </c>
      <c r="E5" s="15" t="str">
        <f t="shared" si="0"/>
        <v>T</v>
      </c>
      <c r="F5" s="15" t="str">
        <f t="shared" si="0"/>
        <v>W</v>
      </c>
      <c r="G5" s="15" t="str">
        <f t="shared" si="0"/>
        <v>T</v>
      </c>
      <c r="H5" s="15" t="str">
        <f t="shared" si="0"/>
        <v>F</v>
      </c>
      <c r="I5" s="16" t="str">
        <f t="shared" si="0"/>
        <v>S</v>
      </c>
    </row>
    <row r="6" spans="2:9" s="108" customFormat="1" ht="25" customHeight="1" x14ac:dyDescent="0.2">
      <c r="B6" s="111"/>
      <c r="C6" s="110">
        <f t="array" ref="C6:I6">DaysAndWeeks+DATE(CalendarYear,8,1)-WEEKDAY(DATE(CalendarYear,8,1),(WeekStart="M")+1)+1</f>
        <v>46229</v>
      </c>
      <c r="D6" s="110">
        <v>46230</v>
      </c>
      <c r="E6" s="67">
        <v>46231</v>
      </c>
      <c r="F6" s="67">
        <v>46232</v>
      </c>
      <c r="G6" s="67">
        <v>46233</v>
      </c>
      <c r="H6" s="67">
        <v>46234</v>
      </c>
      <c r="I6" s="112">
        <v>46235</v>
      </c>
    </row>
    <row r="7" spans="2:9" s="71" customFormat="1" ht="75" customHeight="1" x14ac:dyDescent="0.15">
      <c r="B7" s="82"/>
      <c r="C7" s="148"/>
      <c r="D7" s="148"/>
      <c r="E7" s="142"/>
      <c r="F7" s="145"/>
      <c r="G7" s="142"/>
      <c r="H7" s="66"/>
      <c r="I7" s="74"/>
    </row>
    <row r="8" spans="2:9" ht="25" customHeight="1" x14ac:dyDescent="0.2">
      <c r="B8" s="81"/>
      <c r="C8" s="40">
        <f t="array" ref="C8:I8">DaysAndWeeks+DATE(CalendarYear,8,1)-WEEKDAY(DATE(CalendarYear,8,1),(WeekStart="M")+1)+8</f>
        <v>46236</v>
      </c>
      <c r="D8" s="117">
        <v>46237</v>
      </c>
      <c r="E8" s="37">
        <v>46238</v>
      </c>
      <c r="F8" s="37">
        <v>46239</v>
      </c>
      <c r="G8" s="37">
        <v>46240</v>
      </c>
      <c r="H8" s="37">
        <v>46241</v>
      </c>
      <c r="I8" s="73">
        <v>46242</v>
      </c>
    </row>
    <row r="9" spans="2:9" s="71" customFormat="1" ht="75" customHeight="1" x14ac:dyDescent="0.15">
      <c r="B9" s="82"/>
      <c r="C9" s="146"/>
      <c r="D9" s="145"/>
      <c r="E9" s="142"/>
      <c r="F9" s="145"/>
      <c r="G9" s="142"/>
      <c r="H9" s="66"/>
      <c r="I9" s="74"/>
    </row>
    <row r="10" spans="2:9" ht="25" customHeight="1" x14ac:dyDescent="0.2">
      <c r="B10" s="81"/>
      <c r="C10" s="40">
        <f t="array" ref="C10:I10">DaysAndWeeks+DATE(CalendarYear,8,1)-WEEKDAY(DATE(CalendarYear,8,1),(WeekStart="M")+1)+15</f>
        <v>46243</v>
      </c>
      <c r="D10" s="117">
        <v>46244</v>
      </c>
      <c r="E10" s="37">
        <v>46245</v>
      </c>
      <c r="F10" s="37">
        <v>46246</v>
      </c>
      <c r="G10" s="37">
        <v>46247</v>
      </c>
      <c r="H10" s="37">
        <v>46248</v>
      </c>
      <c r="I10" s="73">
        <v>46249</v>
      </c>
    </row>
    <row r="11" spans="2:9" s="71" customFormat="1" ht="75" customHeight="1" x14ac:dyDescent="0.15">
      <c r="B11" s="82"/>
      <c r="C11" s="135">
        <v>0.625</v>
      </c>
      <c r="D11" s="145"/>
      <c r="E11" s="142"/>
      <c r="F11" s="145"/>
      <c r="G11" s="142"/>
      <c r="H11" s="66"/>
      <c r="I11" s="74"/>
    </row>
    <row r="12" spans="2:9" ht="25" customHeight="1" x14ac:dyDescent="0.2">
      <c r="B12" s="81"/>
      <c r="C12" s="40">
        <f t="array" ref="C12:I12">DaysAndWeeks+DATE(CalendarYear,8,1)-WEEKDAY(DATE(CalendarYear,8,1),(WeekStart="M")+1)+22</f>
        <v>46250</v>
      </c>
      <c r="D12" s="117">
        <v>46251</v>
      </c>
      <c r="E12" s="37">
        <v>46252</v>
      </c>
      <c r="F12" s="37">
        <v>46253</v>
      </c>
      <c r="G12" s="37">
        <v>46254</v>
      </c>
      <c r="H12" s="37">
        <v>46255</v>
      </c>
      <c r="I12" s="73">
        <v>46256</v>
      </c>
    </row>
    <row r="13" spans="2:9" s="71" customFormat="1" ht="75" customHeight="1" x14ac:dyDescent="0.15">
      <c r="B13" s="82"/>
      <c r="C13" s="146"/>
      <c r="D13" s="145"/>
      <c r="E13" s="142"/>
      <c r="F13" s="145"/>
      <c r="G13" s="142"/>
      <c r="H13" s="66"/>
      <c r="I13" s="74"/>
    </row>
    <row r="14" spans="2:9" ht="25" customHeight="1" x14ac:dyDescent="0.2">
      <c r="B14" s="81"/>
      <c r="C14" s="40">
        <f t="array" ref="C14:I14">DaysAndWeeks+DATE(CalendarYear,8,1)-WEEKDAY(DATE(CalendarYear,8,1),(WeekStart="M")+1)+29</f>
        <v>46257</v>
      </c>
      <c r="D14" s="37">
        <v>46258</v>
      </c>
      <c r="E14" s="37">
        <v>46259</v>
      </c>
      <c r="F14" s="37">
        <v>46260</v>
      </c>
      <c r="G14" s="117">
        <v>46261</v>
      </c>
      <c r="H14" s="39">
        <v>46262</v>
      </c>
      <c r="I14" s="75">
        <v>46263</v>
      </c>
    </row>
    <row r="15" spans="2:9" s="71" customFormat="1" ht="75" customHeight="1" x14ac:dyDescent="0.15">
      <c r="B15" s="82"/>
      <c r="C15" s="135">
        <v>0.625</v>
      </c>
      <c r="D15" s="145"/>
      <c r="E15" s="142"/>
      <c r="F15" s="66"/>
      <c r="G15" s="66"/>
      <c r="H15" s="70"/>
      <c r="I15" s="76"/>
    </row>
    <row r="16" spans="2:9" ht="25" customHeight="1" x14ac:dyDescent="0.2">
      <c r="B16" s="81"/>
      <c r="C16" s="46">
        <f t="array" ref="C16:I16">DaysAndWeeks+DATE(CalendarYear,8,1)-WEEKDAY(DATE(CalendarYear,8,1),(WeekStart="M")+1)+36</f>
        <v>46264</v>
      </c>
      <c r="D16" s="39">
        <v>46265</v>
      </c>
      <c r="E16" s="39">
        <v>46266</v>
      </c>
      <c r="F16" s="39">
        <v>46267</v>
      </c>
      <c r="G16" s="39">
        <v>46268</v>
      </c>
      <c r="H16" s="39">
        <v>46269</v>
      </c>
      <c r="I16" s="75">
        <v>46270</v>
      </c>
    </row>
    <row r="17" spans="2:9" s="71" customFormat="1" ht="75" customHeight="1" x14ac:dyDescent="0.15">
      <c r="B17" s="82"/>
      <c r="C17" s="72"/>
      <c r="D17" s="70"/>
      <c r="E17" s="70"/>
      <c r="F17" s="70"/>
      <c r="G17" s="70"/>
      <c r="H17" s="70"/>
      <c r="I17" s="76"/>
    </row>
    <row r="18" spans="2:9" s="1" customFormat="1" ht="125" customHeight="1" thickBot="1" x14ac:dyDescent="0.2">
      <c r="B18" s="80"/>
      <c r="C18" s="176" t="s">
        <v>6</v>
      </c>
      <c r="D18" s="177"/>
      <c r="E18" s="177"/>
      <c r="F18" s="177"/>
      <c r="G18" s="177"/>
      <c r="H18" s="177"/>
      <c r="I18" s="178"/>
    </row>
    <row r="19" spans="2:9" s="1" customFormat="1" ht="15" thickTop="1" x14ac:dyDescent="0.15">
      <c r="C19" s="6"/>
      <c r="D19" s="6"/>
      <c r="E19" s="6"/>
      <c r="F19" s="6"/>
      <c r="G19" s="6"/>
      <c r="H19" s="6"/>
      <c r="I19" s="6"/>
    </row>
    <row r="20" spans="2:9" s="1" customFormat="1" ht="14" x14ac:dyDescent="0.15">
      <c r="C20" s="6"/>
      <c r="D20" s="6"/>
      <c r="E20" s="6"/>
      <c r="F20" s="6"/>
      <c r="G20" s="6"/>
      <c r="H20" s="6"/>
      <c r="I20" s="6"/>
    </row>
    <row r="21" spans="2:9" s="1" customFormat="1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2:I2"/>
    <mergeCell ref="C18:I18"/>
    <mergeCell ref="D4:H4"/>
  </mergeCells>
  <conditionalFormatting sqref="C18">
    <cfRule type="expression" dxfId="14" priority="2">
      <formula>AND(DAY(C18)&gt;=1,DAY(C18)&lt;=15)</formula>
    </cfRule>
  </conditionalFormatting>
  <conditionalFormatting sqref="C6:H6">
    <cfRule type="expression" dxfId="13" priority="4">
      <formula>DAY(C6)&gt;8</formula>
    </cfRule>
  </conditionalFormatting>
  <conditionalFormatting sqref="C14:I14 D15:I15 C16:I17">
    <cfRule type="expression" dxfId="12" priority="3">
      <formula>AND(DAY(C14)&gt;=1,DAY(C14)&lt;=15)</formula>
    </cfRule>
  </conditionalFormatting>
  <hyperlinks>
    <hyperlink ref="H3" location="SEPTEMBER!A1" tooltip="Navigation link to the next month" display="JULY -&gt;" xr:uid="{00000000-0004-0000-0700-000000000000}"/>
    <hyperlink ref="G3" location="JULY!A1" tooltip="Navigation link to the previous month" display="&lt;- MAY" xr:uid="{00000000-0004-0000-07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>
    <tabColor rgb="FF172743"/>
    <pageSetUpPr fitToPage="1"/>
  </sheetPr>
  <dimension ref="B1:I21"/>
  <sheetViews>
    <sheetView showGridLines="0" zoomScale="68" zoomScaleNormal="100" workbookViewId="0">
      <pane ySplit="5" topLeftCell="A7" activePane="bottomLeft" state="frozen"/>
      <selection pane="bottomLeft" activeCell="I4" sqref="I4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5"/>
      <c r="D1" s="85"/>
      <c r="E1" s="85"/>
      <c r="F1" s="85"/>
      <c r="G1" s="85"/>
      <c r="H1" s="85"/>
      <c r="I1" s="85"/>
    </row>
    <row r="2" spans="2:9" ht="75" customHeight="1" thickTop="1" x14ac:dyDescent="0.15">
      <c r="B2" s="80"/>
      <c r="C2" s="174" t="s">
        <v>0</v>
      </c>
      <c r="D2" s="174"/>
      <c r="E2" s="174"/>
      <c r="F2" s="174"/>
      <c r="G2" s="174"/>
      <c r="H2" s="174"/>
      <c r="I2" s="175"/>
    </row>
    <row r="3" spans="2:9" ht="20" customHeight="1" x14ac:dyDescent="0.3">
      <c r="B3" s="80"/>
      <c r="C3" s="63"/>
      <c r="D3" s="64"/>
      <c r="E3" s="64"/>
      <c r="F3" s="65"/>
      <c r="G3" s="21" t="s">
        <v>28</v>
      </c>
      <c r="H3" s="21" t="s">
        <v>29</v>
      </c>
      <c r="I3" s="84"/>
    </row>
    <row r="4" spans="2:9" ht="75" customHeight="1" x14ac:dyDescent="0.65">
      <c r="B4" s="80"/>
      <c r="C4" s="151">
        <f>CalendarYear</f>
        <v>2026</v>
      </c>
      <c r="D4" s="185" t="s">
        <v>30</v>
      </c>
      <c r="E4" s="185"/>
      <c r="F4" s="185"/>
      <c r="G4" s="185"/>
      <c r="H4" s="185"/>
      <c r="I4" s="150"/>
    </row>
    <row r="5" spans="2:9" ht="35" customHeight="1" x14ac:dyDescent="0.15">
      <c r="B5" s="80"/>
      <c r="C5" s="15" t="str">
        <f>WeekStart</f>
        <v>S</v>
      </c>
      <c r="D5" s="15" t="str">
        <f t="shared" ref="D5:I5" si="0">LEFT(TEXT(D6,"ddd"),1)</f>
        <v>M</v>
      </c>
      <c r="E5" s="15" t="str">
        <f t="shared" si="0"/>
        <v>T</v>
      </c>
      <c r="F5" s="15" t="str">
        <f t="shared" si="0"/>
        <v>W</v>
      </c>
      <c r="G5" s="15" t="str">
        <f t="shared" si="0"/>
        <v>T</v>
      </c>
      <c r="H5" s="15" t="str">
        <f t="shared" si="0"/>
        <v>F</v>
      </c>
      <c r="I5" s="16" t="str">
        <f t="shared" si="0"/>
        <v>S</v>
      </c>
    </row>
    <row r="6" spans="2:9" s="38" customFormat="1" ht="25" customHeight="1" x14ac:dyDescent="0.2">
      <c r="B6" s="83"/>
      <c r="C6" s="46">
        <f t="array" ref="C6:I6">DaysAndWeeks+DATE(CalendarYear,9,1)-WEEKDAY(DATE(CalendarYear,9,1),(WeekStart="M")+1)+1</f>
        <v>46264</v>
      </c>
      <c r="D6" s="39">
        <v>46265</v>
      </c>
      <c r="E6" s="39">
        <v>46266</v>
      </c>
      <c r="F6" s="39">
        <v>46267</v>
      </c>
      <c r="G6" s="39">
        <v>46268</v>
      </c>
      <c r="H6" s="37">
        <v>46269</v>
      </c>
      <c r="I6" s="73">
        <v>46270</v>
      </c>
    </row>
    <row r="7" spans="2:9" s="57" customFormat="1" ht="75" customHeight="1" x14ac:dyDescent="0.15">
      <c r="B7" s="88"/>
      <c r="C7" s="61"/>
      <c r="D7" s="59"/>
      <c r="E7" s="59"/>
      <c r="F7" s="59"/>
      <c r="G7" s="147"/>
      <c r="H7" s="56"/>
      <c r="I7" s="89"/>
    </row>
    <row r="8" spans="2:9" s="38" customFormat="1" ht="25" customHeight="1" x14ac:dyDescent="0.2">
      <c r="B8" s="83"/>
      <c r="C8" s="40">
        <f t="array" ref="C8:I8">DaysAndWeeks+DATE(CalendarYear,9,1)-WEEKDAY(DATE(CalendarYear,9,1),(WeekStart="M")+1)+8</f>
        <v>46271</v>
      </c>
      <c r="D8" s="37">
        <v>46272</v>
      </c>
      <c r="E8" s="37">
        <v>46273</v>
      </c>
      <c r="F8" s="37">
        <v>46274</v>
      </c>
      <c r="G8" s="37">
        <v>46275</v>
      </c>
      <c r="H8" s="37">
        <v>46276</v>
      </c>
      <c r="I8" s="73">
        <v>46277</v>
      </c>
    </row>
    <row r="9" spans="2:9" s="57" customFormat="1" ht="75" customHeight="1" x14ac:dyDescent="0.15">
      <c r="B9" s="88"/>
      <c r="C9" s="140"/>
      <c r="D9" s="144"/>
      <c r="E9" s="141"/>
      <c r="F9" s="141"/>
      <c r="G9" s="141"/>
      <c r="H9" s="56"/>
      <c r="I9" s="89"/>
    </row>
    <row r="10" spans="2:9" s="38" customFormat="1" ht="25" customHeight="1" x14ac:dyDescent="0.2">
      <c r="B10" s="83"/>
      <c r="C10" s="40">
        <f t="array" ref="C10:I10">DaysAndWeeks+DATE(CalendarYear,9,1)-WEEKDAY(DATE(CalendarYear,9,1),(WeekStart="M")+1)+15</f>
        <v>46278</v>
      </c>
      <c r="D10" s="37">
        <v>46279</v>
      </c>
      <c r="E10" s="37">
        <v>46280</v>
      </c>
      <c r="F10" s="37">
        <v>46281</v>
      </c>
      <c r="G10" s="37">
        <v>46282</v>
      </c>
      <c r="H10" s="37">
        <v>46283</v>
      </c>
      <c r="I10" s="73">
        <v>46284</v>
      </c>
    </row>
    <row r="11" spans="2:9" s="57" customFormat="1" ht="75" customHeight="1" x14ac:dyDescent="0.15">
      <c r="B11" s="88"/>
      <c r="C11" s="135">
        <v>0.625</v>
      </c>
      <c r="D11" s="144"/>
      <c r="E11" s="141"/>
      <c r="F11" s="141"/>
      <c r="G11" s="141"/>
      <c r="H11" s="56"/>
      <c r="I11" s="89"/>
    </row>
    <row r="12" spans="2:9" s="38" customFormat="1" ht="25" customHeight="1" x14ac:dyDescent="0.2">
      <c r="B12" s="83"/>
      <c r="C12" s="40">
        <f t="array" ref="C12:I12">DaysAndWeeks+DATE(CalendarYear,9,1)-WEEKDAY(DATE(CalendarYear,9,1),(WeekStart="M")+1)+22</f>
        <v>46285</v>
      </c>
      <c r="D12" s="37">
        <v>46286</v>
      </c>
      <c r="E12" s="37">
        <v>46287</v>
      </c>
      <c r="F12" s="37">
        <v>46288</v>
      </c>
      <c r="G12" s="37">
        <v>46289</v>
      </c>
      <c r="H12" s="37">
        <v>46290</v>
      </c>
      <c r="I12" s="73">
        <v>46291</v>
      </c>
    </row>
    <row r="13" spans="2:9" s="57" customFormat="1" ht="75" customHeight="1" x14ac:dyDescent="0.15">
      <c r="B13" s="88"/>
      <c r="C13" s="140"/>
      <c r="D13" s="144"/>
      <c r="E13" s="141"/>
      <c r="F13" s="141"/>
      <c r="G13" s="141"/>
      <c r="H13" s="56"/>
      <c r="I13" s="89"/>
    </row>
    <row r="14" spans="2:9" s="38" customFormat="1" ht="25" customHeight="1" x14ac:dyDescent="0.2">
      <c r="B14" s="83"/>
      <c r="C14" s="40">
        <f t="array" ref="C14:I14">DaysAndWeeks+DATE(CalendarYear,9,1)-WEEKDAY(DATE(CalendarYear,9,1),(WeekStart="M")+1)+29</f>
        <v>46292</v>
      </c>
      <c r="D14" s="37">
        <v>46293</v>
      </c>
      <c r="E14" s="37">
        <v>46294</v>
      </c>
      <c r="F14" s="37">
        <v>46295</v>
      </c>
      <c r="G14" s="37">
        <v>46296</v>
      </c>
      <c r="H14" s="37">
        <v>46297</v>
      </c>
      <c r="I14" s="118">
        <v>46298</v>
      </c>
    </row>
    <row r="15" spans="2:9" s="57" customFormat="1" ht="75" customHeight="1" x14ac:dyDescent="0.15">
      <c r="B15" s="88"/>
      <c r="C15" s="135">
        <v>0.625</v>
      </c>
      <c r="D15" s="144"/>
      <c r="E15" s="141"/>
      <c r="F15" s="141"/>
      <c r="G15" s="141"/>
      <c r="H15" s="56"/>
      <c r="I15" s="89"/>
    </row>
    <row r="16" spans="2:9" s="38" customFormat="1" ht="25" customHeight="1" x14ac:dyDescent="0.2">
      <c r="B16" s="83"/>
      <c r="C16" s="46">
        <f t="array" ref="C16:I16">DaysAndWeeks+DATE(CalendarYear,9,1)-WEEKDAY(DATE(CalendarYear,9,1),(WeekStart="M")+1)+36</f>
        <v>46299</v>
      </c>
      <c r="D16" s="39">
        <v>46300</v>
      </c>
      <c r="E16" s="39">
        <v>46301</v>
      </c>
      <c r="F16" s="39">
        <v>46302</v>
      </c>
      <c r="G16" s="39">
        <v>46303</v>
      </c>
      <c r="H16" s="39">
        <v>46304</v>
      </c>
      <c r="I16" s="75">
        <v>46305</v>
      </c>
    </row>
    <row r="17" spans="2:9" s="57" customFormat="1" ht="75" customHeight="1" x14ac:dyDescent="0.15">
      <c r="B17" s="88"/>
      <c r="C17" s="61"/>
      <c r="D17" s="59"/>
      <c r="E17" s="59"/>
      <c r="F17" s="59"/>
      <c r="G17" s="59"/>
      <c r="H17" s="59"/>
      <c r="I17" s="95"/>
    </row>
    <row r="18" spans="2:9" ht="125" customHeight="1" thickBot="1" x14ac:dyDescent="0.2">
      <c r="B18" s="80"/>
      <c r="C18" s="176" t="s">
        <v>6</v>
      </c>
      <c r="D18" s="177"/>
      <c r="E18" s="177"/>
      <c r="F18" s="177"/>
      <c r="G18" s="177"/>
      <c r="H18" s="177"/>
      <c r="I18" s="178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18:I18"/>
    <mergeCell ref="C2:I2"/>
    <mergeCell ref="D4:H4"/>
  </mergeCells>
  <conditionalFormatting sqref="C18">
    <cfRule type="expression" dxfId="11" priority="1">
      <formula>AND(DAY(C18)&gt;=1,DAY(C18)&lt;=15)</formula>
    </cfRule>
  </conditionalFormatting>
  <conditionalFormatting sqref="C6:H6">
    <cfRule type="expression" dxfId="10" priority="3">
      <formula>DAY(C6)&gt;8</formula>
    </cfRule>
  </conditionalFormatting>
  <conditionalFormatting sqref="C14:I14 D15:I15 C16:I17">
    <cfRule type="expression" dxfId="9" priority="2">
      <formula>AND(DAY(C14)&gt;=1,DAY(C14)&lt;=15)</formula>
    </cfRule>
  </conditionalFormatting>
  <hyperlinks>
    <hyperlink ref="G3" location="AUGUST!A1" tooltip="Navigation link to the previous month" display="&lt;- MAY" xr:uid="{8DE699E4-6F13-1944-8DEF-CBF6C8E00047}"/>
    <hyperlink ref="H3" location="OCTOBER!A1" tooltip="Navigation link to the next month" display="JULY -&gt;" xr:uid="{00000000-0004-0000-0800-000000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f96a5e1-f937-4986-abb4-c031ec480b26" xsi:nil="true"/>
    <lcf76f155ced4ddcb4097134ff3c332f xmlns="6088389d-f9a4-418b-a8d8-f0ed3f71e6c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50AF7E8E9E6F343A759C45522CD9A83" ma:contentTypeVersion="19" ma:contentTypeDescription="Create a new document." ma:contentTypeScope="" ma:versionID="ab213031377987bb47958cb1d71ba183">
  <xsd:schema xmlns:xsd="http://www.w3.org/2001/XMLSchema" xmlns:xs="http://www.w3.org/2001/XMLSchema" xmlns:p="http://schemas.microsoft.com/office/2006/metadata/properties" xmlns:ns2="6088389d-f9a4-418b-a8d8-f0ed3f71e6c8" xmlns:ns3="2f96a5e1-f937-4986-abb4-c031ec480b26" targetNamespace="http://schemas.microsoft.com/office/2006/metadata/properties" ma:root="true" ma:fieldsID="50edd6c841c0dc5cefc9b745472bd9e8" ns2:_="" ns3:_="">
    <xsd:import namespace="6088389d-f9a4-418b-a8d8-f0ed3f71e6c8"/>
    <xsd:import namespace="2f96a5e1-f937-4986-abb4-c031ec480b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88389d-f9a4-418b-a8d8-f0ed3f71e6c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5b970f53-6d7c-482d-a391-807fc8ea12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5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96a5e1-f937-4986-abb4-c031ec480b2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78616444-4ad6-4df3-8c5e-a07c72489a7f}" ma:internalName="TaxCatchAll" ma:showField="CatchAllData" ma:web="2f96a5e1-f937-4986-abb4-c031ec480b2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23024BB-7779-4E30-874F-CDEAEAE1221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B6C8692-F6B3-410E-B61C-1C5C6E919F0F}">
  <ds:schemaRefs>
    <ds:schemaRef ds:uri="http://schemas.microsoft.com/office/2006/metadata/properties"/>
    <ds:schemaRef ds:uri="http://schemas.microsoft.com/office/infopath/2007/PartnerControls"/>
    <ds:schemaRef ds:uri="2f96a5e1-f937-4986-abb4-c031ec480b26"/>
    <ds:schemaRef ds:uri="6088389d-f9a4-418b-a8d8-f0ed3f71e6c8"/>
  </ds:schemaRefs>
</ds:datastoreItem>
</file>

<file path=customXml/itemProps3.xml><?xml version="1.0" encoding="utf-8"?>
<ds:datastoreItem xmlns:ds="http://schemas.openxmlformats.org/officeDocument/2006/customXml" ds:itemID="{B631409B-1B2B-44B8-AB34-3A47463A53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88389d-f9a4-418b-a8d8-f0ed3f71e6c8"/>
    <ds:schemaRef ds:uri="2f96a5e1-f937-4986-abb4-c031ec480b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TM10000062</Template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14</vt:i4>
      </vt:variant>
    </vt:vector>
  </HeadingPairs>
  <TitlesOfParts>
    <vt:vector size="26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APRIL!Print_Area</vt:lpstr>
      <vt:lpstr>AUGUST!Print_Area</vt:lpstr>
      <vt:lpstr>DECEMBER!Print_Area</vt:lpstr>
      <vt:lpstr>FEBRUARY!Print_Area</vt:lpstr>
      <vt:lpstr>JANUARY!Print_Area</vt:lpstr>
      <vt:lpstr>JULY!Print_Area</vt:lpstr>
      <vt:lpstr>JUNE!Print_Area</vt:lpstr>
      <vt:lpstr>MARCH!Print_Area</vt:lpstr>
      <vt:lpstr>MAY!Print_Area</vt:lpstr>
      <vt:lpstr>NOVEMBER!Print_Area</vt:lpstr>
      <vt:lpstr>OCTOBER!Print_Area</vt:lpstr>
      <vt:lpstr>SEPTEMBER!Print_Area</vt:lpstr>
      <vt:lpstr>WeekStart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Heather Key</dc:creator>
  <cp:keywords/>
  <dc:description/>
  <cp:lastModifiedBy>Catherine Mahanna</cp:lastModifiedBy>
  <cp:revision/>
  <dcterms:created xsi:type="dcterms:W3CDTF">2016-11-11T22:25:27Z</dcterms:created>
  <dcterms:modified xsi:type="dcterms:W3CDTF">2026-06-23T18:58:01Z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0x010100850AF7E8E9E6F343A759C45522CD9A83</vt:lpwstr>
  </property>
  <property fmtid="{D5CDD505-2E9C-101B-9397-08002B2CF9AE}" pid="3" name="MediaServiceImageTags">
    <vt:lpwstr/>
  </property>
</Properties>
</file>