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acolon/Library/CloudStorage/OneDrive-OurFamilyWizard/Desktop/"/>
    </mc:Choice>
  </mc:AlternateContent>
  <xr:revisionPtr revIDLastSave="0" documentId="8_{DC09832F-1468-D940-9343-2BDA8F51D4CF}" xr6:coauthVersionLast="47" xr6:coauthVersionMax="47" xr10:uidLastSave="{00000000-0000-0000-0000-000000000000}"/>
  <bookViews>
    <workbookView xWindow="0" yWindow="760" windowWidth="31000" windowHeight="20100" activeTab="2" xr2:uid="{00000000-000D-0000-FFFF-FFFF00000000}"/>
  </bookViews>
  <sheets>
    <sheet name="JANUARY" sheetId="2" r:id="rId1"/>
    <sheet name="FEBRUARY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EMBER" sheetId="10" r:id="rId9"/>
    <sheet name="OCTOBER" sheetId="11" r:id="rId10"/>
    <sheet name="NOVEMBER" sheetId="12" r:id="rId11"/>
    <sheet name="DECEMBER" sheetId="13" r:id="rId12"/>
  </sheets>
  <definedNames>
    <definedName name="CalendarYear">JANUARY!$D$3</definedName>
    <definedName name="DaysAndWeeks">{0,1,2,3,4,5,6} + {0;1;2;3;4;5}*7</definedName>
    <definedName name="_xlnm.Print_Area" localSheetId="3">APRIL!$C$2:$I$18</definedName>
    <definedName name="_xlnm.Print_Area" localSheetId="7">AUGUST!$C$2:$I$18</definedName>
    <definedName name="_xlnm.Print_Area" localSheetId="11">DECEMBER!$C$2:$I$18</definedName>
    <definedName name="_xlnm.Print_Area" localSheetId="1">FEBRUARY!$C$2:$I$18</definedName>
    <definedName name="_xlnm.Print_Area" localSheetId="0">JANUARY!$C$2:$I$18</definedName>
    <definedName name="_xlnm.Print_Area" localSheetId="6">JULY!$C$2:$I$18</definedName>
    <definedName name="_xlnm.Print_Area" localSheetId="5">JUNE!$C$2:$I$18</definedName>
    <definedName name="_xlnm.Print_Area" localSheetId="2">MARCH!$C$2:$I$18</definedName>
    <definedName name="_xlnm.Print_Area" localSheetId="4">MAY!$C$2:$I$18</definedName>
    <definedName name="_xlnm.Print_Area" localSheetId="10">NOVEMBER!$C$2:$I$18</definedName>
    <definedName name="_xlnm.Print_Area" localSheetId="9">OCTOBER!$C$2:$I$18</definedName>
    <definedName name="_xlnm.Print_Area" localSheetId="8">SEPTEMBER!$C$2:$I$18</definedName>
    <definedName name="WeekStart">JANUARY!$F$3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3" l="1"/>
  <c r="C4" i="12"/>
  <c r="C4" i="11"/>
  <c r="C4" i="10"/>
  <c r="C4" i="9"/>
  <c r="C4" i="8"/>
  <c r="C4" i="7"/>
  <c r="C4" i="6"/>
  <c r="C4" i="5"/>
  <c r="C4" i="4"/>
  <c r="C4" i="3"/>
  <c r="C8" i="9" a="1"/>
  <c r="I8" i="9" s="1"/>
  <c r="C5" i="5"/>
  <c r="C5" i="13"/>
  <c r="C5" i="12"/>
  <c r="C5" i="11"/>
  <c r="C5" i="10"/>
  <c r="C5" i="9"/>
  <c r="C5" i="8"/>
  <c r="C5" i="7"/>
  <c r="C5" i="6"/>
  <c r="C5" i="4"/>
  <c r="C5" i="3"/>
  <c r="C5" i="2"/>
  <c r="C4" i="2" l="1"/>
  <c r="C16" i="3" a="1"/>
  <c r="I16" i="3" s="1"/>
  <c r="C6" i="7" a="1"/>
  <c r="H6" i="7" s="1"/>
  <c r="H5" i="7" s="1"/>
  <c r="C6" i="12" a="1"/>
  <c r="H6" i="12" s="1"/>
  <c r="H5" i="12" s="1"/>
  <c r="H8" i="9"/>
  <c r="C6" i="3" a="1"/>
  <c r="I6" i="3" s="1"/>
  <c r="I5" i="3" s="1"/>
  <c r="C14" i="4" a="1"/>
  <c r="C14" i="4" s="1"/>
  <c r="C14" i="7" a="1"/>
  <c r="E14" i="7" s="1"/>
  <c r="C14" i="13" a="1"/>
  <c r="D14" i="13" s="1"/>
  <c r="C14" i="3" a="1"/>
  <c r="C14" i="3" s="1"/>
  <c r="C12" i="9" a="1"/>
  <c r="I12" i="9" s="1"/>
  <c r="C10" i="9" a="1"/>
  <c r="C10" i="9" s="1"/>
  <c r="C6" i="5" a="1"/>
  <c r="G6" i="5" s="1"/>
  <c r="G5" i="5" s="1"/>
  <c r="C10" i="5" a="1"/>
  <c r="H10" i="5" s="1"/>
  <c r="C6" i="10" a="1"/>
  <c r="G6" i="10" s="1"/>
  <c r="G5" i="10" s="1"/>
  <c r="I6" i="7"/>
  <c r="I5" i="7" s="1"/>
  <c r="C12" i="5" a="1"/>
  <c r="F12" i="5" s="1"/>
  <c r="C14" i="10" a="1"/>
  <c r="D14" i="10" s="1"/>
  <c r="C6" i="6" a="1"/>
  <c r="C6" i="6" s="1"/>
  <c r="C10" i="2" a="1"/>
  <c r="F10" i="2" s="1"/>
  <c r="C16" i="6" a="1"/>
  <c r="F16" i="6" s="1"/>
  <c r="C6" i="13" a="1"/>
  <c r="H6" i="13" s="1"/>
  <c r="H5" i="13" s="1"/>
  <c r="H6" i="5"/>
  <c r="H5" i="5" s="1"/>
  <c r="F6" i="3"/>
  <c r="F5" i="3" s="1"/>
  <c r="C6" i="12"/>
  <c r="F6" i="12"/>
  <c r="F5" i="12" s="1"/>
  <c r="D6" i="7"/>
  <c r="D5" i="7" s="1"/>
  <c r="C6" i="7"/>
  <c r="E6" i="10"/>
  <c r="E5" i="10" s="1"/>
  <c r="G14" i="4"/>
  <c r="F12" i="9"/>
  <c r="C12" i="9"/>
  <c r="H16" i="3"/>
  <c r="G16" i="3"/>
  <c r="E16" i="3"/>
  <c r="C16" i="3"/>
  <c r="D16" i="3"/>
  <c r="F16" i="3"/>
  <c r="G8" i="9"/>
  <c r="C8" i="9"/>
  <c r="F8" i="9"/>
  <c r="E8" i="9"/>
  <c r="D8" i="9"/>
  <c r="C8" i="6" a="1"/>
  <c r="C16" i="7" a="1"/>
  <c r="C12" i="8" a="1"/>
  <c r="C16" i="10" a="1"/>
  <c r="C8" i="10" a="1"/>
  <c r="C6" i="11" a="1"/>
  <c r="I6" i="11" s="1"/>
  <c r="I5" i="11" s="1"/>
  <c r="C8" i="12" a="1"/>
  <c r="C8" i="13" a="1"/>
  <c r="C16" i="13" a="1"/>
  <c r="C16" i="11" a="1"/>
  <c r="H16" i="11" s="1"/>
  <c r="C8" i="3" a="1"/>
  <c r="C10" i="6" a="1"/>
  <c r="C14" i="8" a="1"/>
  <c r="C8" i="11" a="1"/>
  <c r="C8" i="11" s="1"/>
  <c r="C10" i="12" a="1"/>
  <c r="C16" i="8" a="1"/>
  <c r="C6" i="4" a="1"/>
  <c r="C8" i="4" a="1"/>
  <c r="C14" i="5" a="1"/>
  <c r="C8" i="7" a="1"/>
  <c r="C14" i="9" a="1"/>
  <c r="C10" i="10" a="1"/>
  <c r="C10" i="11" a="1"/>
  <c r="F10" i="11" s="1"/>
  <c r="C12" i="12" a="1"/>
  <c r="C10" i="13" a="1"/>
  <c r="C12" i="2" a="1"/>
  <c r="C6" i="8" a="1"/>
  <c r="C14" i="2" a="1"/>
  <c r="C10" i="3" a="1"/>
  <c r="C10" i="4" a="1"/>
  <c r="C12" i="6" a="1"/>
  <c r="C10" i="7" a="1"/>
  <c r="C8" i="8" a="1"/>
  <c r="C6" i="9" a="1"/>
  <c r="C12" i="11" a="1"/>
  <c r="H12" i="11" s="1"/>
  <c r="C16" i="4" a="1"/>
  <c r="C6" i="2" a="1"/>
  <c r="C8" i="5" a="1"/>
  <c r="C16" i="5" a="1"/>
  <c r="C16" i="9" a="1"/>
  <c r="C12" i="10" a="1"/>
  <c r="C14" i="11" a="1"/>
  <c r="H14" i="11" s="1"/>
  <c r="C14" i="12" a="1"/>
  <c r="C12" i="13" a="1"/>
  <c r="C16" i="12" a="1"/>
  <c r="C8" i="2" a="1"/>
  <c r="C16" i="2" a="1"/>
  <c r="C12" i="3" a="1"/>
  <c r="C12" i="4" a="1"/>
  <c r="C14" i="6" a="1"/>
  <c r="C12" i="7" a="1"/>
  <c r="C10" i="8" a="1"/>
  <c r="I10" i="11"/>
  <c r="D12" i="11" l="1"/>
  <c r="F12" i="11"/>
  <c r="C12" i="11"/>
  <c r="E12" i="11"/>
  <c r="E6" i="11"/>
  <c r="E5" i="11" s="1"/>
  <c r="H6" i="3"/>
  <c r="H5" i="3" s="1"/>
  <c r="H10" i="11"/>
  <c r="C10" i="11"/>
  <c r="D10" i="11"/>
  <c r="H8" i="11"/>
  <c r="E10" i="11"/>
  <c r="G10" i="11"/>
  <c r="H14" i="4"/>
  <c r="D16" i="11"/>
  <c r="E14" i="4"/>
  <c r="E6" i="3"/>
  <c r="E5" i="3" s="1"/>
  <c r="E16" i="11"/>
  <c r="G14" i="3"/>
  <c r="D14" i="3"/>
  <c r="G14" i="7"/>
  <c r="F14" i="3"/>
  <c r="F16" i="11"/>
  <c r="F14" i="11"/>
  <c r="G16" i="11"/>
  <c r="I14" i="3"/>
  <c r="H14" i="7"/>
  <c r="H14" i="3"/>
  <c r="I6" i="12"/>
  <c r="I5" i="12" s="1"/>
  <c r="F14" i="13"/>
  <c r="E14" i="11"/>
  <c r="C14" i="11"/>
  <c r="G14" i="11"/>
  <c r="F6" i="7"/>
  <c r="F5" i="7" s="1"/>
  <c r="E6" i="7"/>
  <c r="E5" i="7" s="1"/>
  <c r="E16" i="6"/>
  <c r="H10" i="9"/>
  <c r="H6" i="10"/>
  <c r="H5" i="10" s="1"/>
  <c r="H12" i="9"/>
  <c r="F6" i="10"/>
  <c r="F5" i="10" s="1"/>
  <c r="I14" i="7"/>
  <c r="I10" i="9"/>
  <c r="C16" i="6"/>
  <c r="H10" i="2"/>
  <c r="I14" i="4"/>
  <c r="I6" i="10"/>
  <c r="I5" i="10" s="1"/>
  <c r="E14" i="3"/>
  <c r="E12" i="9"/>
  <c r="H12" i="5"/>
  <c r="D6" i="3"/>
  <c r="D5" i="3" s="1"/>
  <c r="I14" i="13"/>
  <c r="E6" i="12"/>
  <c r="E5" i="12" s="1"/>
  <c r="I6" i="5"/>
  <c r="I5" i="5" s="1"/>
  <c r="G6" i="3"/>
  <c r="G5" i="3" s="1"/>
  <c r="G6" i="7"/>
  <c r="G5" i="7" s="1"/>
  <c r="I10" i="5"/>
  <c r="C10" i="5"/>
  <c r="G10" i="2"/>
  <c r="F14" i="4"/>
  <c r="C6" i="10"/>
  <c r="D10" i="5"/>
  <c r="F10" i="5"/>
  <c r="D12" i="9"/>
  <c r="C14" i="7"/>
  <c r="C14" i="13"/>
  <c r="E10" i="2"/>
  <c r="D14" i="4"/>
  <c r="E14" i="10"/>
  <c r="D6" i="6"/>
  <c r="D5" i="6" s="1"/>
  <c r="E14" i="13"/>
  <c r="E10" i="5"/>
  <c r="D6" i="12"/>
  <c r="D5" i="12" s="1"/>
  <c r="E6" i="5"/>
  <c r="E5" i="5" s="1"/>
  <c r="C6" i="3"/>
  <c r="G14" i="13"/>
  <c r="F14" i="10"/>
  <c r="H14" i="13"/>
  <c r="D14" i="7"/>
  <c r="F14" i="7"/>
  <c r="G14" i="10"/>
  <c r="D16" i="6"/>
  <c r="C14" i="10"/>
  <c r="G6" i="12"/>
  <c r="G5" i="12" s="1"/>
  <c r="I10" i="2"/>
  <c r="G12" i="9"/>
  <c r="D6" i="5"/>
  <c r="D5" i="5" s="1"/>
  <c r="G16" i="6"/>
  <c r="I16" i="6"/>
  <c r="F6" i="5"/>
  <c r="F5" i="5" s="1"/>
  <c r="H16" i="6"/>
  <c r="C6" i="13"/>
  <c r="D6" i="13"/>
  <c r="D5" i="13" s="1"/>
  <c r="I12" i="5"/>
  <c r="G12" i="5"/>
  <c r="D12" i="5"/>
  <c r="E12" i="5"/>
  <c r="C12" i="5"/>
  <c r="E6" i="13"/>
  <c r="E5" i="13" s="1"/>
  <c r="H14" i="10"/>
  <c r="D10" i="2"/>
  <c r="G10" i="5"/>
  <c r="F6" i="13"/>
  <c r="F5" i="13" s="1"/>
  <c r="C6" i="5"/>
  <c r="I14" i="10"/>
  <c r="G6" i="13"/>
  <c r="G5" i="13" s="1"/>
  <c r="E6" i="6"/>
  <c r="E5" i="6" s="1"/>
  <c r="F6" i="6"/>
  <c r="F5" i="6" s="1"/>
  <c r="G6" i="6"/>
  <c r="G5" i="6" s="1"/>
  <c r="I6" i="6"/>
  <c r="I5" i="6" s="1"/>
  <c r="H6" i="6"/>
  <c r="H5" i="6" s="1"/>
  <c r="E10" i="9"/>
  <c r="F10" i="9"/>
  <c r="D10" i="9"/>
  <c r="G10" i="9"/>
  <c r="C10" i="2"/>
  <c r="D6" i="10"/>
  <c r="D5" i="10" s="1"/>
  <c r="I6" i="13"/>
  <c r="I5" i="13" s="1"/>
  <c r="I8" i="2"/>
  <c r="F8" i="2"/>
  <c r="H8" i="2"/>
  <c r="G8" i="2"/>
  <c r="E8" i="2"/>
  <c r="D8" i="2"/>
  <c r="C8" i="2"/>
  <c r="D10" i="4"/>
  <c r="C10" i="4"/>
  <c r="E10" i="4"/>
  <c r="I10" i="4"/>
  <c r="F10" i="4"/>
  <c r="G10" i="4"/>
  <c r="H10" i="4"/>
  <c r="I16" i="12"/>
  <c r="G16" i="12"/>
  <c r="H16" i="12"/>
  <c r="D16" i="12"/>
  <c r="C16" i="12"/>
  <c r="E16" i="12"/>
  <c r="F16" i="12"/>
  <c r="E6" i="2"/>
  <c r="E5" i="2" s="1"/>
  <c r="G6" i="2"/>
  <c r="G5" i="2" s="1"/>
  <c r="D6" i="2"/>
  <c r="D5" i="2" s="1"/>
  <c r="C6" i="2"/>
  <c r="F6" i="2"/>
  <c r="F5" i="2" s="1"/>
  <c r="I6" i="2"/>
  <c r="I5" i="2" s="1"/>
  <c r="H6" i="2"/>
  <c r="H5" i="2" s="1"/>
  <c r="F10" i="3"/>
  <c r="G10" i="3"/>
  <c r="I10" i="3"/>
  <c r="C10" i="3"/>
  <c r="D10" i="3"/>
  <c r="E10" i="3"/>
  <c r="H10" i="3"/>
  <c r="I14" i="9"/>
  <c r="G14" i="9"/>
  <c r="E14" i="9"/>
  <c r="D14" i="9"/>
  <c r="F14" i="9"/>
  <c r="C14" i="9"/>
  <c r="H14" i="9"/>
  <c r="I14" i="8"/>
  <c r="H14" i="8"/>
  <c r="G14" i="8"/>
  <c r="E14" i="8"/>
  <c r="D14" i="8"/>
  <c r="C14" i="8"/>
  <c r="F14" i="8"/>
  <c r="H8" i="10"/>
  <c r="G8" i="10"/>
  <c r="F8" i="10"/>
  <c r="E8" i="10"/>
  <c r="D8" i="10"/>
  <c r="C8" i="10"/>
  <c r="I8" i="10"/>
  <c r="D8" i="5"/>
  <c r="C8" i="5"/>
  <c r="F8" i="5"/>
  <c r="H8" i="5"/>
  <c r="E8" i="5"/>
  <c r="G8" i="5"/>
  <c r="I8" i="5"/>
  <c r="I10" i="10"/>
  <c r="C10" i="10"/>
  <c r="G10" i="10"/>
  <c r="E10" i="10"/>
  <c r="F10" i="10"/>
  <c r="H10" i="10"/>
  <c r="D10" i="10"/>
  <c r="H6" i="11"/>
  <c r="H5" i="11" s="1"/>
  <c r="G8" i="11"/>
  <c r="D8" i="11"/>
  <c r="I10" i="8"/>
  <c r="C10" i="8"/>
  <c r="H10" i="8"/>
  <c r="G10" i="8"/>
  <c r="E10" i="8"/>
  <c r="F10" i="8"/>
  <c r="D10" i="8"/>
  <c r="D12" i="13"/>
  <c r="H12" i="13"/>
  <c r="C12" i="13"/>
  <c r="I12" i="13"/>
  <c r="G12" i="13"/>
  <c r="F12" i="13"/>
  <c r="E12" i="13"/>
  <c r="E16" i="4"/>
  <c r="G16" i="4"/>
  <c r="D16" i="4"/>
  <c r="F16" i="4"/>
  <c r="I16" i="4"/>
  <c r="H16" i="4"/>
  <c r="C16" i="4"/>
  <c r="E14" i="2"/>
  <c r="H14" i="2"/>
  <c r="G14" i="2"/>
  <c r="C14" i="2"/>
  <c r="I14" i="2"/>
  <c r="D14" i="2"/>
  <c r="F14" i="2"/>
  <c r="G8" i="7"/>
  <c r="C8" i="7"/>
  <c r="E8" i="7"/>
  <c r="F8" i="7"/>
  <c r="I8" i="7"/>
  <c r="H8" i="7"/>
  <c r="D8" i="7"/>
  <c r="C10" i="6"/>
  <c r="G10" i="6"/>
  <c r="E10" i="6"/>
  <c r="H10" i="6"/>
  <c r="F10" i="6"/>
  <c r="I10" i="6"/>
  <c r="D10" i="6"/>
  <c r="E16" i="10"/>
  <c r="F16" i="10"/>
  <c r="C16" i="10"/>
  <c r="I16" i="10"/>
  <c r="H16" i="10"/>
  <c r="G16" i="10"/>
  <c r="D16" i="10"/>
  <c r="D12" i="7"/>
  <c r="H12" i="7"/>
  <c r="F12" i="7"/>
  <c r="G12" i="7"/>
  <c r="I12" i="7"/>
  <c r="E12" i="7"/>
  <c r="C12" i="7"/>
  <c r="F14" i="12"/>
  <c r="E14" i="12"/>
  <c r="C14" i="12"/>
  <c r="D14" i="12"/>
  <c r="H14" i="12"/>
  <c r="G14" i="12"/>
  <c r="I14" i="12"/>
  <c r="G12" i="11"/>
  <c r="I12" i="11"/>
  <c r="H6" i="8"/>
  <c r="H5" i="8" s="1"/>
  <c r="I6" i="8"/>
  <c r="I5" i="8" s="1"/>
  <c r="G6" i="8"/>
  <c r="G5" i="8" s="1"/>
  <c r="F6" i="8"/>
  <c r="F5" i="8" s="1"/>
  <c r="C6" i="8"/>
  <c r="E6" i="8"/>
  <c r="E5" i="8" s="1"/>
  <c r="D6" i="8"/>
  <c r="D5" i="8" s="1"/>
  <c r="D14" i="5"/>
  <c r="G14" i="5"/>
  <c r="I14" i="5"/>
  <c r="E14" i="5"/>
  <c r="C14" i="5"/>
  <c r="F14" i="5"/>
  <c r="H14" i="5"/>
  <c r="I8" i="3"/>
  <c r="G8" i="3"/>
  <c r="E8" i="3"/>
  <c r="H8" i="3"/>
  <c r="F8" i="3"/>
  <c r="C8" i="3"/>
  <c r="D8" i="3"/>
  <c r="H12" i="8"/>
  <c r="I12" i="8"/>
  <c r="D12" i="8"/>
  <c r="C12" i="8"/>
  <c r="E12" i="8"/>
  <c r="G12" i="8"/>
  <c r="F12" i="8"/>
  <c r="C14" i="6"/>
  <c r="E14" i="6"/>
  <c r="D14" i="6"/>
  <c r="G14" i="6"/>
  <c r="I14" i="6"/>
  <c r="F14" i="6"/>
  <c r="H14" i="6"/>
  <c r="I14" i="11"/>
  <c r="D14" i="11"/>
  <c r="E6" i="9"/>
  <c r="E5" i="9" s="1"/>
  <c r="D6" i="9"/>
  <c r="D5" i="9" s="1"/>
  <c r="C6" i="9"/>
  <c r="I6" i="9"/>
  <c r="I5" i="9" s="1"/>
  <c r="H6" i="9"/>
  <c r="H5" i="9" s="1"/>
  <c r="F6" i="9"/>
  <c r="F5" i="9" s="1"/>
  <c r="G6" i="9"/>
  <c r="G5" i="9" s="1"/>
  <c r="H12" i="2"/>
  <c r="I12" i="2"/>
  <c r="E12" i="2"/>
  <c r="G12" i="2"/>
  <c r="C12" i="2"/>
  <c r="D12" i="2"/>
  <c r="F12" i="2"/>
  <c r="D8" i="4"/>
  <c r="I8" i="4"/>
  <c r="E8" i="4"/>
  <c r="C8" i="4"/>
  <c r="F8" i="4"/>
  <c r="H8" i="4"/>
  <c r="G8" i="4"/>
  <c r="C16" i="11"/>
  <c r="I16" i="11"/>
  <c r="I16" i="7"/>
  <c r="G16" i="7"/>
  <c r="E16" i="7"/>
  <c r="C16" i="7"/>
  <c r="D16" i="7"/>
  <c r="H16" i="7"/>
  <c r="F16" i="7"/>
  <c r="F6" i="11"/>
  <c r="F5" i="11" s="1"/>
  <c r="I12" i="4"/>
  <c r="H12" i="4"/>
  <c r="D12" i="4"/>
  <c r="E12" i="4"/>
  <c r="G12" i="4"/>
  <c r="C12" i="4"/>
  <c r="F12" i="4"/>
  <c r="I12" i="10"/>
  <c r="G12" i="10"/>
  <c r="D12" i="10"/>
  <c r="C12" i="10"/>
  <c r="F12" i="10"/>
  <c r="E12" i="10"/>
  <c r="H12" i="10"/>
  <c r="C8" i="8"/>
  <c r="D8" i="8"/>
  <c r="I8" i="8"/>
  <c r="H8" i="8"/>
  <c r="E8" i="8"/>
  <c r="G8" i="8"/>
  <c r="F8" i="8"/>
  <c r="I10" i="13"/>
  <c r="F10" i="13"/>
  <c r="H10" i="13"/>
  <c r="G10" i="13"/>
  <c r="C10" i="13"/>
  <c r="D10" i="13"/>
  <c r="E10" i="13"/>
  <c r="G6" i="4"/>
  <c r="G5" i="4" s="1"/>
  <c r="I6" i="4"/>
  <c r="I5" i="4" s="1"/>
  <c r="D6" i="4"/>
  <c r="D5" i="4" s="1"/>
  <c r="C6" i="4"/>
  <c r="F6" i="4"/>
  <c r="F5" i="4" s="1"/>
  <c r="E6" i="4"/>
  <c r="E5" i="4" s="1"/>
  <c r="H6" i="4"/>
  <c r="H5" i="4" s="1"/>
  <c r="D16" i="13"/>
  <c r="I16" i="13"/>
  <c r="H16" i="13"/>
  <c r="C16" i="13"/>
  <c r="G16" i="13"/>
  <c r="F16" i="13"/>
  <c r="E16" i="13"/>
  <c r="I8" i="6"/>
  <c r="G8" i="6"/>
  <c r="D8" i="6"/>
  <c r="F8" i="6"/>
  <c r="E8" i="6"/>
  <c r="H8" i="6"/>
  <c r="C8" i="6"/>
  <c r="H12" i="3"/>
  <c r="C12" i="3"/>
  <c r="F12" i="3"/>
  <c r="G12" i="3"/>
  <c r="E12" i="3"/>
  <c r="I12" i="3"/>
  <c r="D12" i="3"/>
  <c r="I16" i="9"/>
  <c r="C16" i="9"/>
  <c r="H16" i="9"/>
  <c r="E16" i="9"/>
  <c r="D16" i="9"/>
  <c r="F16" i="9"/>
  <c r="G16" i="9"/>
  <c r="I10" i="7"/>
  <c r="G10" i="7"/>
  <c r="E10" i="7"/>
  <c r="D10" i="7"/>
  <c r="C10" i="7"/>
  <c r="F10" i="7"/>
  <c r="H10" i="7"/>
  <c r="H12" i="12"/>
  <c r="I12" i="12"/>
  <c r="C12" i="12"/>
  <c r="G12" i="12"/>
  <c r="E12" i="12"/>
  <c r="F12" i="12"/>
  <c r="D12" i="12"/>
  <c r="E16" i="8"/>
  <c r="D16" i="8"/>
  <c r="F16" i="8"/>
  <c r="G16" i="8"/>
  <c r="H16" i="8"/>
  <c r="C16" i="8"/>
  <c r="I16" i="8"/>
  <c r="I8" i="13"/>
  <c r="H8" i="13"/>
  <c r="E8" i="13"/>
  <c r="G8" i="13"/>
  <c r="F8" i="13"/>
  <c r="D8" i="13"/>
  <c r="C8" i="13"/>
  <c r="G6" i="11"/>
  <c r="G5" i="11" s="1"/>
  <c r="E8" i="11"/>
  <c r="F8" i="11"/>
  <c r="I8" i="11"/>
  <c r="C6" i="11"/>
  <c r="D6" i="11"/>
  <c r="D5" i="11" s="1"/>
  <c r="C16" i="2"/>
  <c r="H16" i="2"/>
  <c r="G16" i="2"/>
  <c r="I16" i="2"/>
  <c r="E16" i="2"/>
  <c r="D16" i="2"/>
  <c r="F16" i="2"/>
  <c r="C16" i="5"/>
  <c r="H16" i="5"/>
  <c r="I16" i="5"/>
  <c r="F16" i="5"/>
  <c r="D16" i="5"/>
  <c r="E16" i="5"/>
  <c r="G16" i="5"/>
  <c r="I12" i="6"/>
  <c r="G12" i="6"/>
  <c r="H12" i="6"/>
  <c r="E12" i="6"/>
  <c r="D12" i="6"/>
  <c r="C12" i="6"/>
  <c r="F12" i="6"/>
  <c r="H10" i="12"/>
  <c r="G10" i="12"/>
  <c r="F10" i="12"/>
  <c r="E10" i="12"/>
  <c r="D10" i="12"/>
  <c r="I10" i="12"/>
  <c r="C10" i="12"/>
  <c r="I8" i="12"/>
  <c r="H8" i="12"/>
  <c r="D8" i="12"/>
  <c r="G8" i="12"/>
  <c r="F8" i="12"/>
  <c r="E8" i="12"/>
  <c r="C8" i="12"/>
</calcChain>
</file>

<file path=xl/sharedStrings.xml><?xml version="1.0" encoding="utf-8"?>
<sst xmlns="http://schemas.openxmlformats.org/spreadsheetml/2006/main" count="63" uniqueCount="41">
  <si>
    <t>Enter year:</t>
  </si>
  <si>
    <t>Week start:</t>
  </si>
  <si>
    <t>S</t>
  </si>
  <si>
    <r>
      <t>FEBRUARY</t>
    </r>
    <r>
      <rPr>
        <b/>
        <u/>
        <sz val="18"/>
        <color theme="0"/>
        <rFont val="Montserrat Regular"/>
      </rPr>
      <t xml:space="preserve"> -&gt;</t>
    </r>
  </si>
  <si>
    <t>January Parenting Schedule</t>
  </si>
  <si>
    <r>
      <t xml:space="preserve">
</t>
    </r>
    <r>
      <rPr>
        <b/>
        <sz val="12"/>
        <rFont val="Montserrat Regular"/>
      </rPr>
      <t>Notes</t>
    </r>
    <r>
      <rPr>
        <sz val="12"/>
        <rFont val="Montserrat Regular"/>
      </rPr>
      <t xml:space="preserve">: </t>
    </r>
  </si>
  <si>
    <t>&lt;- JANUARY</t>
  </si>
  <si>
    <t>MARCH -&gt;</t>
  </si>
  <si>
    <t>February Parenting Schedule</t>
  </si>
  <si>
    <t>&lt;- FEBRUARY</t>
  </si>
  <si>
    <t>APRIL -&gt;</t>
  </si>
  <si>
    <t>March Parenting Schedule</t>
  </si>
  <si>
    <t>&lt;- MARCH</t>
  </si>
  <si>
    <t>MAY -&gt;</t>
  </si>
  <si>
    <t>April Parenting Schedule</t>
  </si>
  <si>
    <t>&lt;- APRIL</t>
  </si>
  <si>
    <t>JUNE -&gt;</t>
  </si>
  <si>
    <t>May Parenting Schedule</t>
  </si>
  <si>
    <t>&lt;- MAY</t>
  </si>
  <si>
    <t>JULY -&gt;</t>
  </si>
  <si>
    <t>June Parenting Schedule</t>
  </si>
  <si>
    <t>&lt;-JUNE</t>
  </si>
  <si>
    <t>AUGUST -&gt;</t>
  </si>
  <si>
    <t>July Parenting Schedule</t>
  </si>
  <si>
    <t>&lt;- JULY</t>
  </si>
  <si>
    <t>SEPTEMBER -&gt;</t>
  </si>
  <si>
    <t>August Parenting Schedule</t>
  </si>
  <si>
    <t>&lt;- AUGUST</t>
  </si>
  <si>
    <t>OCTOBER -&gt;</t>
  </si>
  <si>
    <t>September Parenting Schedule</t>
  </si>
  <si>
    <t>&lt;- SEPTEMBER</t>
  </si>
  <si>
    <t>NOVEMBER -&gt;</t>
  </si>
  <si>
    <t>October Parenting Schedule</t>
  </si>
  <si>
    <t>&lt;- OCTOBER</t>
  </si>
  <si>
    <t>DECEMBER -&gt;</t>
  </si>
  <si>
    <t>November Parenting Schedule</t>
  </si>
  <si>
    <t>&lt;- NOVEMBER</t>
  </si>
  <si>
    <t>JANUARY -&gt;</t>
  </si>
  <si>
    <t>December Parenting Schedule</t>
  </si>
  <si>
    <t>3;00 PM</t>
  </si>
  <si>
    <t>70/30 Every Third Week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</si>
</sst>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409]h:mm\ AM/PM;@"/>
  </numFmts>
  <fonts count="43" x14ac:knownFonts="1">
    <font>
      <b/>
      <sz val="11"/>
      <color theme="1" tint="0.34998626667073579"/>
      <name val="Georgia"/>
      <family val="2"/>
      <scheme val="minor"/>
    </font>
    <font>
      <b/>
      <sz val="11"/>
      <color theme="1"/>
      <name val="Georgia"/>
      <family val="2"/>
      <scheme val="minor"/>
    </font>
    <font>
      <b/>
      <sz val="34"/>
      <color theme="1"/>
      <name val="Georgia"/>
      <family val="2"/>
      <scheme val="major"/>
    </font>
    <font>
      <b/>
      <sz val="11"/>
      <color theme="2" tint="-0.749961851863155"/>
      <name val="Georgia"/>
      <family val="2"/>
      <scheme val="minor"/>
    </font>
    <font>
      <b/>
      <u/>
      <sz val="11"/>
      <color theme="1"/>
      <name val="Georgia"/>
      <family val="2"/>
      <scheme val="minor"/>
    </font>
    <font>
      <b/>
      <sz val="11"/>
      <color theme="1" tint="0.34998626667073579"/>
      <name val="Georgia"/>
      <family val="2"/>
      <scheme val="minor"/>
    </font>
    <font>
      <i/>
      <sz val="11"/>
      <color theme="1" tint="0.34998626667073579"/>
      <name val="Georgia"/>
      <family val="2"/>
      <scheme val="minor"/>
    </font>
    <font>
      <b/>
      <sz val="22"/>
      <color theme="1" tint="0.34998626667073579"/>
      <name val="Georgia"/>
      <family val="2"/>
      <scheme val="major"/>
    </font>
    <font>
      <b/>
      <u/>
      <sz val="11"/>
      <color theme="8" tint="-0.499984740745262"/>
      <name val="Georgia"/>
      <family val="2"/>
      <scheme val="minor"/>
    </font>
    <font>
      <b/>
      <sz val="11"/>
      <color theme="1" tint="0.34998626667073579"/>
      <name val="Montserrat Regular"/>
    </font>
    <font>
      <b/>
      <sz val="13"/>
      <color theme="1" tint="0.34998626667073579"/>
      <name val="Montserrat Regular"/>
    </font>
    <font>
      <sz val="9"/>
      <name val="Montserrat Regular"/>
    </font>
    <font>
      <sz val="11"/>
      <name val="Montserrat Regular"/>
    </font>
    <font>
      <sz val="11"/>
      <color theme="1" tint="0.34998626667073579"/>
      <name val="Montserrat Regular"/>
    </font>
    <font>
      <b/>
      <sz val="13"/>
      <color rgb="FFFAF9F5"/>
      <name val="Montserrat Regular"/>
    </font>
    <font>
      <sz val="12"/>
      <name val="Montserrat Regular"/>
    </font>
    <font>
      <b/>
      <sz val="12"/>
      <name val="Montserrat Regular"/>
    </font>
    <font>
      <b/>
      <sz val="14"/>
      <color theme="1" tint="0.34998626667073579"/>
      <name val="Montserrat Regular"/>
    </font>
    <font>
      <b/>
      <sz val="14"/>
      <color theme="0"/>
      <name val="Montserrat Regular"/>
    </font>
    <font>
      <sz val="14"/>
      <color theme="0"/>
      <name val="Montserrat Regular"/>
    </font>
    <font>
      <b/>
      <u/>
      <sz val="14"/>
      <color theme="0"/>
      <name val="Montserrat Regular"/>
    </font>
    <font>
      <b/>
      <u/>
      <sz val="18"/>
      <color theme="0"/>
      <name val="Montserrat Regular"/>
    </font>
    <font>
      <b/>
      <sz val="48"/>
      <color theme="0"/>
      <name val="Montserrat Regular"/>
    </font>
    <font>
      <sz val="14"/>
      <name val="Montserrat Regular"/>
    </font>
    <font>
      <b/>
      <sz val="48"/>
      <color rgb="FFFAF9F5"/>
      <name val="Montserrat Regular"/>
    </font>
    <font>
      <b/>
      <sz val="11"/>
      <color theme="0" tint="-4.9989318521683403E-2"/>
      <name val="Montserrat Regular"/>
    </font>
    <font>
      <b/>
      <u/>
      <sz val="14"/>
      <color theme="0" tint="-4.9989318521683403E-2"/>
      <name val="Montserrat Regular"/>
    </font>
    <font>
      <sz val="14"/>
      <color theme="1"/>
      <name val="Montserrat Regular"/>
    </font>
    <font>
      <sz val="14"/>
      <color theme="1" tint="0.34998626667073579"/>
      <name val="Montserrat Regular"/>
    </font>
    <font>
      <sz val="14"/>
      <color theme="0" tint="-0.14999847407452621"/>
      <name val="Montserrat Regular"/>
    </font>
    <font>
      <sz val="14"/>
      <color theme="0" tint="-0.249977111117893"/>
      <name val="Montserrat Regular"/>
    </font>
    <font>
      <b/>
      <sz val="11"/>
      <color theme="0"/>
      <name val="Montserrat Regular"/>
    </font>
    <font>
      <b/>
      <u/>
      <sz val="11"/>
      <color theme="0"/>
      <name val="Montserrat Regular"/>
    </font>
    <font>
      <sz val="9"/>
      <color theme="1"/>
      <name val="Montserrat Regular"/>
    </font>
    <font>
      <b/>
      <sz val="22"/>
      <color theme="1" tint="0.34998626667073579"/>
      <name val="Montserrat Regular"/>
    </font>
    <font>
      <b/>
      <u/>
      <sz val="11"/>
      <color theme="1"/>
      <name val="Montserrat Regular"/>
    </font>
    <font>
      <b/>
      <sz val="11"/>
      <color theme="2" tint="-0.749961851863155"/>
      <name val="Montserrat Regular"/>
    </font>
    <font>
      <u/>
      <sz val="14"/>
      <color theme="1"/>
      <name val="Montserrat Regular"/>
    </font>
    <font>
      <sz val="14"/>
      <color theme="2" tint="-0.749961851863155"/>
      <name val="Montserrat Regular"/>
    </font>
    <font>
      <b/>
      <sz val="14"/>
      <name val="Montserrat Medium"/>
    </font>
    <font>
      <b/>
      <sz val="48"/>
      <color theme="0"/>
      <name val="Montserrat Medium"/>
    </font>
    <font>
      <sz val="14"/>
      <color rgb="FFFF0000"/>
      <name val="Montserrat Regular"/>
    </font>
    <font>
      <sz val="9"/>
      <color theme="1" tint="0.34998626667073579"/>
      <name val="Montserrat Regular"/>
    </font>
  </fonts>
  <fills count="9">
    <fill>
      <patternFill patternType="none"/>
    </fill>
    <fill>
      <patternFill patternType="gray125"/>
    </fill>
    <fill>
      <patternFill patternType="solid">
        <fgColor rgb="FF1727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E839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AF9F5"/>
        <bgColor indexed="64"/>
      </patternFill>
    </fill>
  </fills>
  <borders count="33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rgb="FF8FC6E2"/>
      </left>
      <right/>
      <top style="thick">
        <color rgb="FF8FC6E2"/>
      </top>
      <bottom/>
      <diagonal/>
    </border>
    <border>
      <left/>
      <right/>
      <top style="thick">
        <color rgb="FF8FC6E2"/>
      </top>
      <bottom/>
      <diagonal/>
    </border>
    <border>
      <left/>
      <right style="thick">
        <color rgb="FF8FC6E2"/>
      </right>
      <top style="thick">
        <color rgb="FF8FC6E2"/>
      </top>
      <bottom/>
      <diagonal/>
    </border>
    <border>
      <left style="thick">
        <color rgb="FF8FC6E2"/>
      </left>
      <right/>
      <top/>
      <bottom/>
      <diagonal/>
    </border>
    <border>
      <left/>
      <right style="thick">
        <color rgb="FF8FC6E2"/>
      </right>
      <top/>
      <bottom/>
      <diagonal/>
    </border>
    <border>
      <left style="hair">
        <color rgb="FF8FC6E2"/>
      </left>
      <right style="hair">
        <color rgb="FF8FC6E2"/>
      </right>
      <top style="hair">
        <color rgb="FF8FC6E2"/>
      </top>
      <bottom style="hair">
        <color rgb="FF8FC6E2"/>
      </bottom>
      <diagonal/>
    </border>
    <border>
      <left style="hair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/>
      <top style="hair">
        <color rgb="FF8FC6E2"/>
      </top>
      <bottom/>
      <diagonal/>
    </border>
    <border>
      <left style="hair">
        <color rgb="FF8FC6E2"/>
      </left>
      <right/>
      <top/>
      <bottom style="hair">
        <color rgb="FF8FC6E2"/>
      </bottom>
      <diagonal/>
    </border>
    <border>
      <left style="hair">
        <color rgb="FF8FC6E2"/>
      </left>
      <right style="hair">
        <color rgb="FF8FC6E2"/>
      </right>
      <top/>
      <bottom/>
      <diagonal/>
    </border>
    <border>
      <left style="thick">
        <color rgb="FF8FC6E2"/>
      </left>
      <right style="hair">
        <color rgb="FF8FC6E2"/>
      </right>
      <top style="hair">
        <color rgb="FF8FC6E2"/>
      </top>
      <bottom/>
      <diagonal/>
    </border>
    <border>
      <left style="hair">
        <color rgb="FF8FC6E2"/>
      </left>
      <right style="thick">
        <color rgb="FF8FC6E2"/>
      </right>
      <top style="hair">
        <color rgb="FF8FC6E2"/>
      </top>
      <bottom/>
      <diagonal/>
    </border>
    <border>
      <left style="thick">
        <color rgb="FF8FC6E2"/>
      </left>
      <right style="hair">
        <color rgb="FF8FC6E2"/>
      </right>
      <top/>
      <bottom style="hair">
        <color rgb="FF8FC6E2"/>
      </bottom>
      <diagonal/>
    </border>
    <border>
      <left style="hair">
        <color rgb="FF8FC6E2"/>
      </left>
      <right style="thick">
        <color rgb="FF8FC6E2"/>
      </right>
      <top/>
      <bottom style="hair">
        <color rgb="FF8FC6E2"/>
      </bottom>
      <diagonal/>
    </border>
    <border>
      <left style="thick">
        <color rgb="FF8FC6E2"/>
      </left>
      <right style="hair">
        <color rgb="FF8FC6E2"/>
      </right>
      <top/>
      <bottom/>
      <diagonal/>
    </border>
    <border>
      <left style="hair">
        <color rgb="FF8FC6E2"/>
      </left>
      <right style="thick">
        <color rgb="FF8FC6E2"/>
      </right>
      <top/>
      <bottom/>
      <diagonal/>
    </border>
    <border>
      <left style="thick">
        <color rgb="FF8FC6E2"/>
      </left>
      <right/>
      <top style="hair">
        <color rgb="FF8FC6E2"/>
      </top>
      <bottom style="thick">
        <color rgb="FF8FC6E2"/>
      </bottom>
      <diagonal/>
    </border>
    <border>
      <left/>
      <right/>
      <top style="hair">
        <color rgb="FF8FC6E2"/>
      </top>
      <bottom style="thick">
        <color rgb="FF8FC6E2"/>
      </bottom>
      <diagonal/>
    </border>
    <border>
      <left/>
      <right style="thick">
        <color rgb="FF8FC6E2"/>
      </right>
      <top style="hair">
        <color rgb="FF8FC6E2"/>
      </top>
      <bottom style="thick">
        <color rgb="FF8FC6E2"/>
      </bottom>
      <diagonal/>
    </border>
    <border>
      <left/>
      <right/>
      <top/>
      <bottom style="thin">
        <color rgb="FF6E8390"/>
      </bottom>
      <diagonal/>
    </border>
    <border>
      <left/>
      <right style="thick">
        <color rgb="FF8FC6E2"/>
      </right>
      <top/>
      <bottom style="thin">
        <color rgb="FF6E8390"/>
      </bottom>
      <diagonal/>
    </border>
    <border>
      <left/>
      <right style="hair">
        <color rgb="FF8FC6E2"/>
      </right>
      <top/>
      <bottom style="hair">
        <color rgb="FF8FC6E2"/>
      </bottom>
      <diagonal/>
    </border>
    <border>
      <left/>
      <right style="hair">
        <color rgb="FF8FC6E2"/>
      </right>
      <top style="hair">
        <color rgb="FF8FC6E2"/>
      </top>
      <bottom/>
      <diagonal/>
    </border>
    <border>
      <left/>
      <right style="hair">
        <color rgb="FF8FC6E2"/>
      </right>
      <top/>
      <bottom/>
      <diagonal/>
    </border>
    <border>
      <left style="thick">
        <color rgb="FF8FC6E2"/>
      </left>
      <right/>
      <top/>
      <bottom style="thick">
        <color rgb="FF8FC6E2"/>
      </bottom>
      <diagonal/>
    </border>
    <border>
      <left/>
      <right/>
      <top/>
      <bottom style="thick">
        <color rgb="FF8FC6E2"/>
      </bottom>
      <diagonal/>
    </border>
    <border>
      <left/>
      <right style="thick">
        <color rgb="FF8FC6E2"/>
      </right>
      <top/>
      <bottom style="thick">
        <color rgb="FF8FC6E2"/>
      </bottom>
      <diagonal/>
    </border>
    <border>
      <left style="thick">
        <color rgb="FF8FC6E2"/>
      </left>
      <right/>
      <top/>
      <bottom style="hair">
        <color rgb="FF8FC6E2"/>
      </bottom>
      <diagonal/>
    </border>
    <border>
      <left style="thin">
        <color rgb="FF8FC6E2"/>
      </left>
      <right/>
      <top/>
      <bottom/>
      <diagonal/>
    </border>
    <border>
      <left style="hair">
        <color rgb="FF8FC6E2"/>
      </left>
      <right style="hair">
        <color rgb="FF8FC6E2"/>
      </right>
      <top/>
      <bottom style="thin">
        <color theme="4" tint="0.79998168889431442"/>
      </bottom>
      <diagonal/>
    </border>
  </borders>
  <cellStyleXfs count="12">
    <xf numFmtId="0" fontId="0" fillId="0" borderId="0">
      <alignment horizontal="left" vertical="top" wrapText="1" indent="1"/>
    </xf>
    <xf numFmtId="0" fontId="2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3" fillId="0" borderId="0" applyNumberFormat="0" applyFill="0" applyAlignment="0" applyProtection="0"/>
    <xf numFmtId="164" fontId="1" fillId="0" borderId="1" applyFill="0" applyProtection="0">
      <alignment horizontal="left" indent="1"/>
    </xf>
    <xf numFmtId="0" fontId="4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>
      <alignment horizontal="left" vertical="top" wrapText="1" indent="1"/>
    </xf>
    <xf numFmtId="0" fontId="6" fillId="0" borderId="0" applyNumberFormat="0" applyFill="0" applyBorder="0" applyAlignment="0" applyProtection="0"/>
    <xf numFmtId="0" fontId="5" fillId="0" borderId="0">
      <alignment horizontal="left" vertical="top"/>
    </xf>
    <xf numFmtId="0" fontId="5" fillId="0" borderId="1">
      <alignment horizontal="left" vertical="top" wrapText="1" indent="1"/>
    </xf>
  </cellStyleXfs>
  <cellXfs count="191">
    <xf numFmtId="0" fontId="0" fillId="0" borderId="0" xfId="0">
      <alignment horizontal="left" vertical="top" wrapText="1" indent="1"/>
    </xf>
    <xf numFmtId="0" fontId="9" fillId="0" borderId="0" xfId="0" applyFont="1">
      <alignment horizontal="left" vertical="top" wrapText="1" indent="1"/>
    </xf>
    <xf numFmtId="0" fontId="10" fillId="0" borderId="0" xfId="0" applyFont="1">
      <alignment horizontal="left" vertical="top" wrapText="1" indent="1"/>
    </xf>
    <xf numFmtId="0" fontId="12" fillId="3" borderId="9" xfId="11" applyFont="1" applyFill="1" applyBorder="1">
      <alignment horizontal="left" vertical="top" wrapText="1" indent="1"/>
    </xf>
    <xf numFmtId="164" fontId="12" fillId="3" borderId="12" xfId="4" applyFont="1" applyFill="1" applyBorder="1">
      <alignment horizontal="left" indent="1"/>
    </xf>
    <xf numFmtId="164" fontId="12" fillId="3" borderId="18" xfId="4" applyFont="1" applyFill="1" applyBorder="1">
      <alignment horizontal="left" indent="1"/>
    </xf>
    <xf numFmtId="0" fontId="13" fillId="0" borderId="0" xfId="0" applyFont="1">
      <alignment horizontal="left" vertical="top" wrapText="1" indent="1"/>
    </xf>
    <xf numFmtId="0" fontId="12" fillId="0" borderId="16" xfId="0" applyFont="1" applyBorder="1">
      <alignment horizontal="left" vertical="top" wrapText="1" indent="1"/>
    </xf>
    <xf numFmtId="0" fontId="12" fillId="0" borderId="16" xfId="11" applyFont="1" applyBorder="1">
      <alignment horizontal="left" vertical="top" wrapText="1" indent="1"/>
    </xf>
    <xf numFmtId="0" fontId="12" fillId="5" borderId="9" xfId="11" applyFont="1" applyFill="1" applyBorder="1">
      <alignment horizontal="left" vertical="top" wrapText="1" indent="1"/>
    </xf>
    <xf numFmtId="18" fontId="11" fillId="5" borderId="9" xfId="11" applyNumberFormat="1" applyFont="1" applyFill="1" applyBorder="1" applyAlignment="1">
      <alignment horizontal="left" vertical="top" wrapText="1"/>
    </xf>
    <xf numFmtId="0" fontId="14" fillId="4" borderId="5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4" fillId="4" borderId="6" xfId="2" applyFont="1" applyFill="1" applyBorder="1" applyAlignment="1">
      <alignment horizontal="center" vertical="center"/>
    </xf>
    <xf numFmtId="0" fontId="17" fillId="0" borderId="0" xfId="0" applyFont="1">
      <alignment horizontal="left" vertical="top" wrapText="1" indent="1"/>
    </xf>
    <xf numFmtId="0" fontId="18" fillId="2" borderId="5" xfId="10" applyFont="1" applyFill="1" applyBorder="1" applyAlignment="1">
      <alignment horizontal="right" vertical="center"/>
    </xf>
    <xf numFmtId="0" fontId="19" fillId="2" borderId="7" xfId="10" applyFont="1" applyFill="1" applyBorder="1" applyAlignment="1">
      <alignment horizontal="center" vertical="center"/>
    </xf>
    <xf numFmtId="0" fontId="18" fillId="2" borderId="0" xfId="10" applyFont="1" applyFill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0" fontId="19" fillId="2" borderId="0" xfId="0" applyFont="1" applyFill="1">
      <alignment horizontal="left" vertical="top" wrapText="1" indent="1"/>
    </xf>
    <xf numFmtId="0" fontId="19" fillId="2" borderId="6" xfId="0" applyFont="1" applyFill="1" applyBorder="1">
      <alignment horizontal="left" vertical="top" wrapText="1" indent="1"/>
    </xf>
    <xf numFmtId="164" fontId="23" fillId="5" borderId="13" xfId="4" applyFont="1" applyFill="1" applyBorder="1">
      <alignment horizontal="left" indent="1"/>
    </xf>
    <xf numFmtId="164" fontId="23" fillId="5" borderId="8" xfId="4" applyFont="1" applyFill="1" applyBorder="1">
      <alignment horizontal="left" indent="1"/>
    </xf>
    <xf numFmtId="164" fontId="23" fillId="0" borderId="8" xfId="4" applyFont="1" applyFill="1" applyBorder="1">
      <alignment horizontal="left" indent="1"/>
    </xf>
    <xf numFmtId="164" fontId="23" fillId="0" borderId="14" xfId="4" applyFont="1" applyFill="1" applyBorder="1">
      <alignment horizontal="left" indent="1"/>
    </xf>
    <xf numFmtId="164" fontId="23" fillId="5" borderId="12" xfId="4" applyFont="1" applyFill="1" applyBorder="1">
      <alignment horizontal="left" indent="1"/>
    </xf>
    <xf numFmtId="164" fontId="23" fillId="0" borderId="12" xfId="4" applyFont="1" applyFill="1" applyBorder="1">
      <alignment horizontal="left" indent="1"/>
    </xf>
    <xf numFmtId="164" fontId="23" fillId="3" borderId="8" xfId="4" applyFont="1" applyFill="1" applyBorder="1">
      <alignment horizontal="left" indent="1"/>
    </xf>
    <xf numFmtId="164" fontId="23" fillId="3" borderId="14" xfId="4" applyFont="1" applyFill="1" applyBorder="1">
      <alignment horizontal="left" indent="1"/>
    </xf>
    <xf numFmtId="0" fontId="9" fillId="2" borderId="0" xfId="0" applyFont="1" applyFill="1">
      <alignment horizontal="left" vertical="top" wrapText="1" indent="1"/>
    </xf>
    <xf numFmtId="0" fontId="25" fillId="2" borderId="0" xfId="3" applyFont="1" applyFill="1" applyAlignment="1">
      <alignment horizontal="left" vertical="top"/>
    </xf>
    <xf numFmtId="0" fontId="26" fillId="2" borderId="0" xfId="5" applyFont="1" applyFill="1">
      <alignment horizontal="center" vertical="top"/>
    </xf>
    <xf numFmtId="0" fontId="12" fillId="3" borderId="11" xfId="11" applyFont="1" applyFill="1" applyBorder="1">
      <alignment horizontal="left" vertical="top" wrapText="1" indent="1"/>
    </xf>
    <xf numFmtId="0" fontId="28" fillId="0" borderId="0" xfId="0" applyFont="1">
      <alignment horizontal="left" vertical="top" wrapText="1" indent="1"/>
    </xf>
    <xf numFmtId="164" fontId="27" fillId="0" borderId="8" xfId="4" applyFont="1" applyBorder="1">
      <alignment horizontal="left" indent="1"/>
    </xf>
    <xf numFmtId="0" fontId="27" fillId="0" borderId="0" xfId="0" applyFont="1">
      <alignment horizontal="left" vertical="top" wrapText="1" indent="1"/>
    </xf>
    <xf numFmtId="164" fontId="27" fillId="3" borderId="8" xfId="4" applyFont="1" applyFill="1" applyBorder="1">
      <alignment horizontal="left" indent="1"/>
    </xf>
    <xf numFmtId="164" fontId="27" fillId="0" borderId="25" xfId="4" applyFont="1" applyBorder="1">
      <alignment horizontal="left" indent="1"/>
    </xf>
    <xf numFmtId="164" fontId="27" fillId="0" borderId="12" xfId="4" applyFont="1" applyBorder="1">
      <alignment horizontal="left" indent="1"/>
    </xf>
    <xf numFmtId="164" fontId="27" fillId="7" borderId="8" xfId="4" applyFont="1" applyFill="1" applyBorder="1">
      <alignment horizontal="left" indent="1"/>
    </xf>
    <xf numFmtId="164" fontId="30" fillId="7" borderId="8" xfId="4" applyFont="1" applyFill="1" applyBorder="1">
      <alignment horizontal="left" indent="1"/>
    </xf>
    <xf numFmtId="164" fontId="29" fillId="3" borderId="10" xfId="4" applyFont="1" applyFill="1" applyBorder="1">
      <alignment horizontal="left" indent="1"/>
    </xf>
    <xf numFmtId="0" fontId="13" fillId="3" borderId="9" xfId="11" applyFont="1" applyFill="1" applyBorder="1">
      <alignment horizontal="left" vertical="top" wrapText="1" indent="1"/>
    </xf>
    <xf numFmtId="164" fontId="27" fillId="3" borderId="25" xfId="4" applyFont="1" applyFill="1" applyBorder="1">
      <alignment horizontal="left" indent="1"/>
    </xf>
    <xf numFmtId="0" fontId="13" fillId="3" borderId="24" xfId="11" applyFont="1" applyFill="1" applyBorder="1">
      <alignment horizontal="left" vertical="top" wrapText="1" indent="1"/>
    </xf>
    <xf numFmtId="164" fontId="27" fillId="0" borderId="26" xfId="4" applyFont="1" applyBorder="1">
      <alignment horizontal="left" indent="1"/>
    </xf>
    <xf numFmtId="0" fontId="31" fillId="2" borderId="0" xfId="3" applyFont="1" applyFill="1" applyAlignment="1">
      <alignment horizontal="left" vertical="top"/>
    </xf>
    <xf numFmtId="0" fontId="9" fillId="3" borderId="9" xfId="11" applyFont="1" applyFill="1" applyBorder="1">
      <alignment horizontal="left" vertical="top" wrapText="1" indent="1"/>
    </xf>
    <xf numFmtId="0" fontId="9" fillId="3" borderId="24" xfId="11" applyFont="1" applyFill="1" applyBorder="1">
      <alignment horizontal="left" vertical="top" wrapText="1" indent="1"/>
    </xf>
    <xf numFmtId="0" fontId="26" fillId="2" borderId="0" xfId="5" applyFont="1" applyFill="1" applyAlignment="1">
      <alignment horizontal="center" vertical="center"/>
    </xf>
    <xf numFmtId="0" fontId="12" fillId="3" borderId="24" xfId="11" applyFont="1" applyFill="1" applyBorder="1">
      <alignment horizontal="left" vertical="top" wrapText="1" indent="1"/>
    </xf>
    <xf numFmtId="164" fontId="29" fillId="3" borderId="25" xfId="4" applyFont="1" applyFill="1" applyBorder="1">
      <alignment horizontal="left" indent="1"/>
    </xf>
    <xf numFmtId="164" fontId="27" fillId="3" borderId="12" xfId="4" applyFont="1" applyFill="1" applyBorder="1">
      <alignment horizontal="left" indent="1"/>
    </xf>
    <xf numFmtId="0" fontId="33" fillId="0" borderId="9" xfId="11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3" borderId="9" xfId="11" applyFont="1" applyFill="1" applyBorder="1" applyAlignment="1">
      <alignment horizontal="left" vertical="top" wrapText="1"/>
    </xf>
    <xf numFmtId="0" fontId="33" fillId="7" borderId="9" xfId="11" applyFont="1" applyFill="1" applyBorder="1" applyAlignment="1">
      <alignment horizontal="left" vertical="top" wrapText="1"/>
    </xf>
    <xf numFmtId="0" fontId="33" fillId="3" borderId="24" xfId="11" applyFont="1" applyFill="1" applyBorder="1" applyAlignment="1">
      <alignment horizontal="left" vertical="top" wrapText="1"/>
    </xf>
    <xf numFmtId="0" fontId="33" fillId="3" borderId="12" xfId="11" applyFont="1" applyFill="1" applyBorder="1" applyAlignment="1">
      <alignment horizontal="left" vertical="top" wrapText="1"/>
    </xf>
    <xf numFmtId="0" fontId="34" fillId="2" borderId="0" xfId="7" applyFont="1" applyFill="1" applyBorder="1">
      <alignment horizontal="left"/>
    </xf>
    <xf numFmtId="0" fontId="35" fillId="2" borderId="0" xfId="5" applyFont="1" applyFill="1">
      <alignment horizontal="center" vertical="top"/>
    </xf>
    <xf numFmtId="0" fontId="36" fillId="2" borderId="0" xfId="3" applyFont="1" applyFill="1" applyAlignment="1">
      <alignment horizontal="left" vertical="top"/>
    </xf>
    <xf numFmtId="0" fontId="11" fillId="0" borderId="9" xfId="11" applyFont="1" applyBorder="1" applyAlignment="1">
      <alignment horizontal="left" vertical="top" wrapText="1"/>
    </xf>
    <xf numFmtId="164" fontId="23" fillId="0" borderId="8" xfId="4" applyFont="1" applyBorder="1">
      <alignment horizontal="left" indent="1"/>
    </xf>
    <xf numFmtId="164" fontId="27" fillId="3" borderId="9" xfId="4" applyFont="1" applyFill="1" applyBorder="1">
      <alignment horizontal="left" indent="1"/>
    </xf>
    <xf numFmtId="164" fontId="27" fillId="3" borderId="0" xfId="4" applyFont="1" applyFill="1" applyBorder="1">
      <alignment horizontal="left" indent="1"/>
    </xf>
    <xf numFmtId="0" fontId="11" fillId="3" borderId="9" xfId="11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3" borderId="24" xfId="11" applyFont="1" applyFill="1" applyBorder="1" applyAlignment="1">
      <alignment horizontal="left" vertical="top" wrapText="1"/>
    </xf>
    <xf numFmtId="164" fontId="27" fillId="0" borderId="14" xfId="4" applyFont="1" applyBorder="1">
      <alignment horizontal="left" indent="1"/>
    </xf>
    <xf numFmtId="0" fontId="11" fillId="0" borderId="16" xfId="11" applyFont="1" applyBorder="1" applyAlignment="1">
      <alignment horizontal="left" vertical="top" wrapText="1"/>
    </xf>
    <xf numFmtId="164" fontId="27" fillId="3" borderId="14" xfId="4" applyFont="1" applyFill="1" applyBorder="1">
      <alignment horizontal="left" indent="1"/>
    </xf>
    <xf numFmtId="0" fontId="11" fillId="3" borderId="16" xfId="11" applyFont="1" applyFill="1" applyBorder="1" applyAlignment="1">
      <alignment horizontal="left" vertical="top" wrapText="1"/>
    </xf>
    <xf numFmtId="164" fontId="27" fillId="3" borderId="15" xfId="4" applyFont="1" applyFill="1" applyBorder="1">
      <alignment horizontal="left" indent="1"/>
    </xf>
    <xf numFmtId="164" fontId="27" fillId="3" borderId="16" xfId="4" applyFont="1" applyFill="1" applyBorder="1">
      <alignment horizontal="left" indent="1"/>
    </xf>
    <xf numFmtId="0" fontId="13" fillId="0" borderId="6" xfId="0" applyFont="1" applyBorder="1">
      <alignment horizontal="left" vertical="top" wrapText="1" indent="1"/>
    </xf>
    <xf numFmtId="0" fontId="9" fillId="0" borderId="6" xfId="0" applyFont="1" applyBorder="1">
      <alignment horizontal="left" vertical="top" wrapText="1" indent="1"/>
    </xf>
    <xf numFmtId="0" fontId="28" fillId="0" borderId="6" xfId="0" applyFont="1" applyBorder="1">
      <alignment horizontal="left" vertical="top" wrapText="1" indent="1"/>
    </xf>
    <xf numFmtId="0" fontId="11" fillId="0" borderId="6" xfId="0" applyFont="1" applyBorder="1" applyAlignment="1">
      <alignment horizontal="left" vertical="top" wrapText="1"/>
    </xf>
    <xf numFmtId="0" fontId="27" fillId="0" borderId="6" xfId="0" applyFont="1" applyBorder="1">
      <alignment horizontal="left" vertical="top" wrapText="1" indent="1"/>
    </xf>
    <xf numFmtId="0" fontId="35" fillId="2" borderId="6" xfId="5" applyFont="1" applyFill="1" applyBorder="1">
      <alignment horizontal="center" vertical="top"/>
    </xf>
    <xf numFmtId="0" fontId="9" fillId="0" borderId="28" xfId="0" applyFont="1" applyBorder="1">
      <alignment horizontal="left" vertical="top" wrapText="1" indent="1"/>
    </xf>
    <xf numFmtId="0" fontId="10" fillId="0" borderId="6" xfId="0" applyFont="1" applyBorder="1">
      <alignment horizontal="left" vertical="top" wrapText="1" indent="1"/>
    </xf>
    <xf numFmtId="164" fontId="27" fillId="7" borderId="25" xfId="4" applyFont="1" applyFill="1" applyBorder="1">
      <alignment horizontal="left" indent="1"/>
    </xf>
    <xf numFmtId="0" fontId="33" fillId="0" borderId="6" xfId="0" applyFont="1" applyBorder="1" applyAlignment="1">
      <alignment horizontal="left" vertical="top" wrapText="1"/>
    </xf>
    <xf numFmtId="0" fontId="33" fillId="0" borderId="16" xfId="11" applyFont="1" applyBorder="1" applyAlignment="1">
      <alignment horizontal="left" vertical="top" wrapText="1"/>
    </xf>
    <xf numFmtId="164" fontId="30" fillId="7" borderId="14" xfId="4" applyFont="1" applyFill="1" applyBorder="1">
      <alignment horizontal="left" indent="1"/>
    </xf>
    <xf numFmtId="0" fontId="33" fillId="7" borderId="16" xfId="11" applyFont="1" applyFill="1" applyBorder="1" applyAlignment="1">
      <alignment horizontal="left" vertical="top" wrapText="1"/>
    </xf>
    <xf numFmtId="164" fontId="27" fillId="7" borderId="14" xfId="4" applyFont="1" applyFill="1" applyBorder="1">
      <alignment horizontal="left" indent="1"/>
    </xf>
    <xf numFmtId="0" fontId="9" fillId="2" borderId="6" xfId="0" applyFont="1" applyFill="1" applyBorder="1">
      <alignment horizontal="left" vertical="top" wrapText="1" indent="1"/>
    </xf>
    <xf numFmtId="164" fontId="27" fillId="0" borderId="18" xfId="4" applyFont="1" applyBorder="1">
      <alignment horizontal="left" indent="1"/>
    </xf>
    <xf numFmtId="0" fontId="33" fillId="3" borderId="16" xfId="11" applyFont="1" applyFill="1" applyBorder="1" applyAlignment="1">
      <alignment horizontal="left" vertical="top" wrapText="1"/>
    </xf>
    <xf numFmtId="0" fontId="13" fillId="3" borderId="16" xfId="11" applyFont="1" applyFill="1" applyBorder="1">
      <alignment horizontal="left" vertical="top" wrapText="1" indent="1"/>
    </xf>
    <xf numFmtId="0" fontId="26" fillId="2" borderId="6" xfId="5" applyFont="1" applyFill="1" applyBorder="1">
      <alignment horizontal="center" vertical="top"/>
    </xf>
    <xf numFmtId="164" fontId="33" fillId="3" borderId="0" xfId="4" applyFont="1" applyFill="1" applyBorder="1" applyAlignment="1">
      <alignment horizontal="left"/>
    </xf>
    <xf numFmtId="0" fontId="13" fillId="7" borderId="16" xfId="11" applyFont="1" applyFill="1" applyBorder="1">
      <alignment horizontal="left" vertical="top" wrapText="1" indent="1"/>
    </xf>
    <xf numFmtId="164" fontId="27" fillId="3" borderId="18" xfId="4" applyFont="1" applyFill="1" applyBorder="1">
      <alignment horizontal="left" indent="1"/>
    </xf>
    <xf numFmtId="0" fontId="32" fillId="2" borderId="6" xfId="5" applyFont="1" applyFill="1" applyBorder="1">
      <alignment horizontal="center" vertical="top"/>
    </xf>
    <xf numFmtId="0" fontId="9" fillId="3" borderId="16" xfId="11" applyFont="1" applyFill="1" applyBorder="1">
      <alignment horizontal="left" vertical="top" wrapText="1" indent="1"/>
    </xf>
    <xf numFmtId="0" fontId="33" fillId="3" borderId="0" xfId="11" applyFont="1" applyFill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28" fillId="2" borderId="0" xfId="7" applyFont="1" applyFill="1" applyBorder="1">
      <alignment horizontal="left"/>
    </xf>
    <xf numFmtId="0" fontId="37" fillId="2" borderId="0" xfId="5" applyFont="1" applyFill="1">
      <alignment horizontal="center" vertical="top"/>
    </xf>
    <xf numFmtId="0" fontId="38" fillId="2" borderId="0" xfId="3" applyFont="1" applyFill="1" applyAlignment="1">
      <alignment horizontal="left" vertical="top"/>
    </xf>
    <xf numFmtId="0" fontId="23" fillId="0" borderId="0" xfId="0" applyFont="1">
      <alignment horizontal="left" vertical="top" wrapText="1" indent="1"/>
    </xf>
    <xf numFmtId="0" fontId="11" fillId="3" borderId="0" xfId="11" applyFont="1" applyFill="1" applyBorder="1" applyAlignment="1">
      <alignment horizontal="left" vertical="top" wrapText="1"/>
    </xf>
    <xf numFmtId="164" fontId="23" fillId="3" borderId="25" xfId="4" applyFont="1" applyFill="1" applyBorder="1">
      <alignment horizontal="left" indent="1"/>
    </xf>
    <xf numFmtId="0" fontId="23" fillId="0" borderId="6" xfId="0" applyFont="1" applyBorder="1">
      <alignment horizontal="left" vertical="top" wrapText="1" indent="1"/>
    </xf>
    <xf numFmtId="164" fontId="23" fillId="0" borderId="14" xfId="4" applyFont="1" applyBorder="1">
      <alignment horizontal="left" indent="1"/>
    </xf>
    <xf numFmtId="0" fontId="37" fillId="2" borderId="6" xfId="5" applyFont="1" applyFill="1" applyBorder="1">
      <alignment horizontal="center" vertical="top"/>
    </xf>
    <xf numFmtId="0" fontId="11" fillId="0" borderId="0" xfId="0" applyFont="1">
      <alignment horizontal="left" vertical="top" wrapText="1" indent="1"/>
    </xf>
    <xf numFmtId="0" fontId="11" fillId="0" borderId="6" xfId="0" applyFont="1" applyBorder="1">
      <alignment horizontal="left" vertical="top" wrapText="1" indent="1"/>
    </xf>
    <xf numFmtId="0" fontId="28" fillId="0" borderId="28" xfId="0" applyFont="1" applyBorder="1">
      <alignment horizontal="left" vertical="top" wrapText="1" indent="1"/>
    </xf>
    <xf numFmtId="164" fontId="27" fillId="0" borderId="8" xfId="4" applyFont="1" applyFill="1" applyBorder="1">
      <alignment horizontal="left" indent="1"/>
    </xf>
    <xf numFmtId="164" fontId="27" fillId="0" borderId="14" xfId="4" applyFont="1" applyFill="1" applyBorder="1">
      <alignment horizontal="left" indent="1"/>
    </xf>
    <xf numFmtId="0" fontId="13" fillId="0" borderId="18" xfId="11" applyFont="1" applyBorder="1" applyAlignment="1">
      <alignment horizontal="left" vertical="top" wrapText="1"/>
    </xf>
    <xf numFmtId="164" fontId="27" fillId="0" borderId="10" xfId="4" applyFont="1" applyFill="1" applyBorder="1">
      <alignment horizontal="left" indent="1"/>
    </xf>
    <xf numFmtId="164" fontId="27" fillId="0" borderId="25" xfId="4" applyFont="1" applyFill="1" applyBorder="1">
      <alignment horizontal="left" indent="1"/>
    </xf>
    <xf numFmtId="164" fontId="27" fillId="0" borderId="12" xfId="4" applyFont="1" applyFill="1" applyBorder="1">
      <alignment horizontal="left" indent="1"/>
    </xf>
    <xf numFmtId="164" fontId="27" fillId="0" borderId="18" xfId="4" applyFont="1" applyFill="1" applyBorder="1">
      <alignment horizontal="left" indent="1"/>
    </xf>
    <xf numFmtId="164" fontId="27" fillId="0" borderId="0" xfId="4" applyFont="1" applyFill="1" applyBorder="1">
      <alignment horizontal="left" indent="1"/>
    </xf>
    <xf numFmtId="18" fontId="11" fillId="5" borderId="9" xfId="11" applyNumberFormat="1" applyFont="1" applyFill="1" applyBorder="1" applyAlignment="1">
      <alignment horizontal="center" vertical="top" wrapText="1"/>
    </xf>
    <xf numFmtId="18" fontId="11" fillId="5" borderId="12" xfId="0" applyNumberFormat="1" applyFont="1" applyFill="1" applyBorder="1" applyAlignment="1">
      <alignment horizontal="center" vertical="top" wrapText="1"/>
    </xf>
    <xf numFmtId="165" fontId="11" fillId="5" borderId="9" xfId="11" applyNumberFormat="1" applyFont="1" applyFill="1" applyBorder="1" applyAlignment="1">
      <alignment horizontal="center" vertical="top" wrapText="1"/>
    </xf>
    <xf numFmtId="164" fontId="23" fillId="0" borderId="13" xfId="4" applyFont="1" applyFill="1" applyBorder="1">
      <alignment horizontal="left" indent="1"/>
    </xf>
    <xf numFmtId="18" fontId="11" fillId="0" borderId="9" xfId="11" applyNumberFormat="1" applyFont="1" applyBorder="1" applyAlignment="1">
      <alignment horizontal="center" vertical="top" wrapText="1"/>
    </xf>
    <xf numFmtId="18" fontId="11" fillId="0" borderId="12" xfId="11" applyNumberFormat="1" applyFont="1" applyBorder="1" applyAlignment="1">
      <alignment horizontal="center" vertical="top" wrapText="1"/>
    </xf>
    <xf numFmtId="18" fontId="33" fillId="0" borderId="24" xfId="11" applyNumberFormat="1" applyFont="1" applyBorder="1" applyAlignment="1">
      <alignment horizontal="center" vertical="top" wrapText="1"/>
    </xf>
    <xf numFmtId="18" fontId="33" fillId="0" borderId="11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center" vertical="top" wrapText="1"/>
    </xf>
    <xf numFmtId="18" fontId="33" fillId="0" borderId="26" xfId="11" applyNumberFormat="1" applyFont="1" applyBorder="1" applyAlignment="1">
      <alignment horizontal="center" vertical="top" wrapText="1"/>
    </xf>
    <xf numFmtId="19" fontId="33" fillId="3" borderId="9" xfId="11" applyNumberFormat="1" applyFont="1" applyFill="1" applyBorder="1" applyAlignment="1">
      <alignment horizontal="center" vertical="top" wrapText="1"/>
    </xf>
    <xf numFmtId="19" fontId="33" fillId="0" borderId="24" xfId="11" applyNumberFormat="1" applyFont="1" applyBorder="1" applyAlignment="1">
      <alignment horizontal="center" vertical="top" wrapText="1"/>
    </xf>
    <xf numFmtId="19" fontId="33" fillId="0" borderId="9" xfId="11" applyNumberFormat="1" applyFont="1" applyBorder="1" applyAlignment="1">
      <alignment horizontal="center" vertical="top" wrapText="1"/>
    </xf>
    <xf numFmtId="19" fontId="11" fillId="0" borderId="9" xfId="11" applyNumberFormat="1" applyFont="1" applyBorder="1" applyAlignment="1">
      <alignment horizontal="center" vertical="top" wrapText="1"/>
    </xf>
    <xf numFmtId="19" fontId="11" fillId="3" borderId="9" xfId="11" applyNumberFormat="1" applyFont="1" applyFill="1" applyBorder="1" applyAlignment="1">
      <alignment horizontal="center" vertical="top" wrapText="1"/>
    </xf>
    <xf numFmtId="0" fontId="33" fillId="0" borderId="9" xfId="11" applyFont="1" applyBorder="1" applyAlignment="1">
      <alignment horizontal="center" vertical="top" wrapText="1"/>
    </xf>
    <xf numFmtId="0" fontId="11" fillId="0" borderId="9" xfId="11" applyFont="1" applyBorder="1" applyAlignment="1">
      <alignment horizontal="center" vertical="top" wrapText="1"/>
    </xf>
    <xf numFmtId="18" fontId="33" fillId="3" borderId="9" xfId="11" applyNumberFormat="1" applyFont="1" applyFill="1" applyBorder="1" applyAlignment="1">
      <alignment horizontal="center" vertical="top" wrapText="1"/>
    </xf>
    <xf numFmtId="18" fontId="11" fillId="3" borderId="24" xfId="11" applyNumberFormat="1" applyFont="1" applyFill="1" applyBorder="1" applyAlignment="1">
      <alignment horizontal="center" vertical="top" wrapText="1"/>
    </xf>
    <xf numFmtId="0" fontId="39" fillId="8" borderId="7" xfId="10" applyFont="1" applyFill="1" applyBorder="1" applyAlignment="1">
      <alignment horizontal="center" vertical="center"/>
    </xf>
    <xf numFmtId="49" fontId="24" fillId="2" borderId="23" xfId="0" applyNumberFormat="1" applyFont="1" applyFill="1" applyBorder="1" applyAlignment="1"/>
    <xf numFmtId="0" fontId="40" fillId="2" borderId="31" xfId="7" applyFont="1" applyFill="1" applyBorder="1">
      <alignment horizontal="left"/>
    </xf>
    <xf numFmtId="49" fontId="24" fillId="2" borderId="6" xfId="0" applyNumberFormat="1" applyFont="1" applyFill="1" applyBorder="1" applyAlignment="1"/>
    <xf numFmtId="164" fontId="27" fillId="5" borderId="8" xfId="4" applyFont="1" applyFill="1" applyBorder="1">
      <alignment horizontal="left" indent="1"/>
    </xf>
    <xf numFmtId="164" fontId="23" fillId="0" borderId="10" xfId="4" applyFont="1" applyFill="1" applyBorder="1">
      <alignment horizontal="left" indent="1"/>
    </xf>
    <xf numFmtId="165" fontId="11" fillId="0" borderId="11" xfId="0" applyNumberFormat="1" applyFont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center" vertical="top" wrapText="1"/>
    </xf>
    <xf numFmtId="18" fontId="11" fillId="3" borderId="9" xfId="0" applyNumberFormat="1" applyFont="1" applyFill="1" applyBorder="1" applyAlignment="1">
      <alignment horizontal="center" vertical="top" wrapText="1"/>
    </xf>
    <xf numFmtId="0" fontId="12" fillId="3" borderId="9" xfId="0" applyFont="1" applyFill="1" applyBorder="1">
      <alignment horizontal="left" vertical="top" wrapText="1" indent="1"/>
    </xf>
    <xf numFmtId="0" fontId="12" fillId="3" borderId="16" xfId="0" applyFont="1" applyFill="1" applyBorder="1">
      <alignment horizontal="left" vertical="top" wrapText="1" indent="1"/>
    </xf>
    <xf numFmtId="18" fontId="11" fillId="3" borderId="17" xfId="11" applyNumberFormat="1" applyFont="1" applyFill="1" applyBorder="1" applyAlignment="1">
      <alignment horizontal="center" vertical="top" wrapText="1"/>
    </xf>
    <xf numFmtId="164" fontId="23" fillId="3" borderId="13" xfId="4" applyFont="1" applyFill="1" applyBorder="1">
      <alignment horizontal="left" indent="1"/>
    </xf>
    <xf numFmtId="164" fontId="30" fillId="5" borderId="8" xfId="4" applyFont="1" applyFill="1" applyBorder="1">
      <alignment horizontal="left" indent="1"/>
    </xf>
    <xf numFmtId="164" fontId="41" fillId="3" borderId="8" xfId="4" applyFont="1" applyFill="1" applyBorder="1">
      <alignment horizontal="left" indent="1"/>
    </xf>
    <xf numFmtId="164" fontId="27" fillId="5" borderId="25" xfId="4" applyFont="1" applyFill="1" applyBorder="1">
      <alignment horizontal="left" indent="1"/>
    </xf>
    <xf numFmtId="164" fontId="27" fillId="5" borderId="26" xfId="4" applyFont="1" applyFill="1" applyBorder="1">
      <alignment horizontal="left" indent="1"/>
    </xf>
    <xf numFmtId="18" fontId="11" fillId="3" borderId="30" xfId="11" applyNumberFormat="1" applyFont="1" applyFill="1" applyBorder="1" applyAlignment="1">
      <alignment horizontal="center" vertical="top" wrapText="1"/>
    </xf>
    <xf numFmtId="18" fontId="11" fillId="3" borderId="9" xfId="11" applyNumberFormat="1" applyFont="1" applyFill="1" applyBorder="1" applyAlignment="1">
      <alignment horizontal="left" vertical="top" wrapText="1"/>
    </xf>
    <xf numFmtId="0" fontId="11" fillId="5" borderId="9" xfId="11" applyFont="1" applyFill="1" applyBorder="1" applyAlignment="1">
      <alignment horizontal="left" vertical="top" wrapText="1"/>
    </xf>
    <xf numFmtId="0" fontId="33" fillId="5" borderId="16" xfId="11" applyFont="1" applyFill="1" applyBorder="1" applyAlignment="1">
      <alignment horizontal="left" vertical="top" wrapText="1"/>
    </xf>
    <xf numFmtId="164" fontId="27" fillId="5" borderId="14" xfId="4" applyFont="1" applyFill="1" applyBorder="1">
      <alignment horizontal="left" indent="1"/>
    </xf>
    <xf numFmtId="19" fontId="11" fillId="3" borderId="24" xfId="11" applyNumberFormat="1" applyFont="1" applyFill="1" applyBorder="1" applyAlignment="1">
      <alignment horizontal="center" vertical="top" wrapText="1"/>
    </xf>
    <xf numFmtId="0" fontId="11" fillId="3" borderId="9" xfId="11" applyFont="1" applyFill="1" applyBorder="1" applyAlignment="1">
      <alignment horizontal="center" vertical="top" wrapText="1"/>
    </xf>
    <xf numFmtId="0" fontId="11" fillId="3" borderId="9" xfId="11" applyFont="1" applyFill="1" applyBorder="1">
      <alignment horizontal="left" vertical="top" wrapText="1" indent="1"/>
    </xf>
    <xf numFmtId="0" fontId="11" fillId="3" borderId="16" xfId="11" applyFont="1" applyFill="1" applyBorder="1">
      <alignment horizontal="left" vertical="top" wrapText="1" indent="1"/>
    </xf>
    <xf numFmtId="18" fontId="12" fillId="0" borderId="12" xfId="0" applyNumberFormat="1" applyFont="1" applyBorder="1" applyAlignment="1">
      <alignment horizontal="center" vertical="top" wrapText="1"/>
    </xf>
    <xf numFmtId="18" fontId="12" fillId="5" borderId="9" xfId="11" applyNumberFormat="1" applyFont="1" applyFill="1" applyBorder="1" applyAlignment="1">
      <alignment horizontal="center" vertical="top" wrapText="1"/>
    </xf>
    <xf numFmtId="18" fontId="42" fillId="0" borderId="12" xfId="11" applyNumberFormat="1" applyFont="1" applyBorder="1" applyAlignment="1">
      <alignment horizontal="center" vertical="top" wrapText="1"/>
    </xf>
    <xf numFmtId="18" fontId="33" fillId="0" borderId="9" xfId="11" applyNumberFormat="1" applyFont="1" applyBorder="1" applyAlignment="1">
      <alignment horizontal="left" vertical="top" wrapText="1"/>
    </xf>
    <xf numFmtId="18" fontId="33" fillId="5" borderId="24" xfId="11" applyNumberFormat="1" applyFont="1" applyFill="1" applyBorder="1" applyAlignment="1">
      <alignment horizontal="center" vertical="top" wrapText="1"/>
    </xf>
    <xf numFmtId="18" fontId="33" fillId="0" borderId="0" xfId="11" applyNumberFormat="1" applyFont="1" applyBorder="1" applyAlignment="1">
      <alignment horizontal="center" vertical="top" wrapText="1"/>
    </xf>
    <xf numFmtId="18" fontId="11" fillId="0" borderId="9" xfId="11" applyNumberFormat="1" applyFont="1" applyBorder="1" applyAlignment="1">
      <alignment horizontal="left" vertical="top" wrapText="1"/>
    </xf>
    <xf numFmtId="165" fontId="33" fillId="0" borderId="9" xfId="11" applyNumberFormat="1" applyFont="1" applyBorder="1" applyAlignment="1">
      <alignment horizontal="center" vertical="top" wrapText="1"/>
    </xf>
    <xf numFmtId="18" fontId="11" fillId="5" borderId="24" xfId="11" applyNumberFormat="1" applyFont="1" applyFill="1" applyBorder="1" applyAlignment="1">
      <alignment horizontal="center" vertical="top" wrapText="1"/>
    </xf>
    <xf numFmtId="18" fontId="11" fillId="5" borderId="30" xfId="11" applyNumberFormat="1" applyFont="1" applyFill="1" applyBorder="1" applyAlignment="1">
      <alignment horizontal="center" vertical="top" wrapText="1"/>
    </xf>
    <xf numFmtId="18" fontId="12" fillId="0" borderId="32" xfId="0" applyNumberFormat="1" applyFont="1" applyBorder="1" applyAlignment="1">
      <alignment horizontal="center" vertical="top" wrapText="1"/>
    </xf>
    <xf numFmtId="0" fontId="22" fillId="2" borderId="2" xfId="0" applyFont="1" applyFill="1" applyBorder="1" applyAlignment="1">
      <alignment horizontal="left" vertical="top" wrapText="1"/>
    </xf>
    <xf numFmtId="0" fontId="22" fillId="2" borderId="3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 wrapText="1"/>
    </xf>
    <xf numFmtId="0" fontId="15" fillId="6" borderId="19" xfId="11" applyFont="1" applyFill="1" applyBorder="1">
      <alignment horizontal="left" vertical="top" wrapText="1" indent="1"/>
    </xf>
    <xf numFmtId="0" fontId="15" fillId="6" borderId="20" xfId="11" applyFont="1" applyFill="1" applyBorder="1">
      <alignment horizontal="left" vertical="top" wrapText="1" indent="1"/>
    </xf>
    <xf numFmtId="0" fontId="15" fillId="6" borderId="21" xfId="11" applyFont="1" applyFill="1" applyBorder="1">
      <alignment horizontal="left" vertical="top" wrapText="1" indent="1"/>
    </xf>
    <xf numFmtId="49" fontId="24" fillId="2" borderId="22" xfId="1" applyNumberFormat="1" applyFont="1" applyFill="1" applyBorder="1" applyAlignment="1">
      <alignment horizontal="center" vertical="center"/>
    </xf>
    <xf numFmtId="49" fontId="24" fillId="2" borderId="0" xfId="1" applyNumberFormat="1" applyFont="1" applyFill="1" applyBorder="1" applyAlignment="1">
      <alignment horizontal="center"/>
    </xf>
    <xf numFmtId="0" fontId="15" fillId="6" borderId="27" xfId="11" applyFont="1" applyFill="1" applyBorder="1">
      <alignment horizontal="left" vertical="top" wrapText="1" indent="1"/>
    </xf>
    <xf numFmtId="0" fontId="15" fillId="6" borderId="28" xfId="11" applyFont="1" applyFill="1" applyBorder="1">
      <alignment horizontal="left" vertical="top" wrapText="1" indent="1"/>
    </xf>
    <xf numFmtId="0" fontId="15" fillId="6" borderId="29" xfId="11" applyFont="1" applyFill="1" applyBorder="1">
      <alignment horizontal="left" vertical="top" wrapText="1" indent="1"/>
    </xf>
    <xf numFmtId="49" fontId="24" fillId="2" borderId="0" xfId="0" applyNumberFormat="1" applyFont="1" applyFill="1" applyAlignment="1">
      <alignment horizontal="center"/>
    </xf>
    <xf numFmtId="49" fontId="24" fillId="2" borderId="22" xfId="0" applyNumberFormat="1" applyFont="1" applyFill="1" applyBorder="1" applyAlignment="1">
      <alignment horizontal="center"/>
    </xf>
    <xf numFmtId="49" fontId="24" fillId="2" borderId="22" xfId="1" applyNumberFormat="1" applyFont="1" applyFill="1" applyBorder="1" applyAlignment="1">
      <alignment horizontal="center"/>
    </xf>
  </cellXfs>
  <cellStyles count="12">
    <cellStyle name="Calendar details" xfId="11" xr:uid="{00000000-0005-0000-0000-000000000000}"/>
    <cellStyle name="Entry Fields" xfId="10" xr:uid="{00000000-0005-0000-0000-000001000000}"/>
    <cellStyle name="Explanatory Text" xfId="9" builtinId="53" customBuiltin="1"/>
    <cellStyle name="Followed Hyperlink" xfId="8" builtinId="9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6" builtinId="19" customBuiltin="1"/>
    <cellStyle name="Hyperlink" xfId="5" builtinId="8" customBuiltin="1"/>
    <cellStyle name="Normal" xfId="0" builtinId="0" customBuiltin="1"/>
    <cellStyle name="Title" xfId="1" builtinId="15" customBuiltin="1"/>
    <cellStyle name="Year" xfId="7" xr:uid="{00000000-0005-0000-0000-00000B000000}"/>
  </cellStyles>
  <dxfs count="40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6E8390"/>
      <color rgb="FF8FC6E2"/>
      <color rgb="FF172743"/>
      <color rgb="FFCFAA49"/>
      <color rgb="FF605D71"/>
      <color rgb="FFD9D9D9"/>
      <color rgb="FFEBE9D3"/>
      <color rgb="FFD7B5C0"/>
      <color rgb="FFFAF9F5"/>
      <color rgb="FFE0EB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.ourfamilywizard.com/app/join/signup?utm_source=ps_template&amp;utm_medium=download&amp;utm_campaign=7030_3rd_wee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D942B1-3A56-F4BD-3232-AC642D5B246C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14768</xdr:colOff>
      <xdr:row>10</xdr:row>
      <xdr:rowOff>236280</xdr:rowOff>
    </xdr:from>
    <xdr:to>
      <xdr:col>7</xdr:col>
      <xdr:colOff>1181395</xdr:colOff>
      <xdr:row>10</xdr:row>
      <xdr:rowOff>590698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BC5F1F6-EA57-994F-8904-30FD2F6C80F9}"/>
            </a:ext>
          </a:extLst>
        </xdr:cNvPr>
        <xdr:cNvSpPr txBox="1"/>
      </xdr:nvSpPr>
      <xdr:spPr>
        <a:xfrm>
          <a:off x="546396" y="5936513"/>
          <a:ext cx="13571278" cy="35441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29535</xdr:colOff>
      <xdr:row>14</xdr:row>
      <xdr:rowOff>177210</xdr:rowOff>
    </xdr:from>
    <xdr:to>
      <xdr:col>5</xdr:col>
      <xdr:colOff>29534</xdr:colOff>
      <xdr:row>14</xdr:row>
      <xdr:rowOff>516861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CA802B6-3FA0-6941-9E56-B08D68162AD3}"/>
            </a:ext>
          </a:extLst>
        </xdr:cNvPr>
        <xdr:cNvSpPr txBox="1"/>
      </xdr:nvSpPr>
      <xdr:spPr>
        <a:xfrm>
          <a:off x="561163" y="8446977"/>
          <a:ext cx="7442790" cy="33965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885</xdr:colOff>
      <xdr:row>8</xdr:row>
      <xdr:rowOff>221512</xdr:rowOff>
    </xdr:from>
    <xdr:to>
      <xdr:col>7</xdr:col>
      <xdr:colOff>1151861</xdr:colOff>
      <xdr:row>8</xdr:row>
      <xdr:rowOff>516860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165233B-5508-A848-A286-0B0D0C6F107C}"/>
            </a:ext>
          </a:extLst>
        </xdr:cNvPr>
        <xdr:cNvSpPr txBox="1"/>
      </xdr:nvSpPr>
      <xdr:spPr>
        <a:xfrm>
          <a:off x="532513" y="4636977"/>
          <a:ext cx="13555627" cy="29534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29536</xdr:colOff>
      <xdr:row>6</xdr:row>
      <xdr:rowOff>191977</xdr:rowOff>
    </xdr:from>
    <xdr:to>
      <xdr:col>9</xdr:col>
      <xdr:colOff>0</xdr:colOff>
      <xdr:row>6</xdr:row>
      <xdr:rowOff>502093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F75E6D1-3FD2-6242-9620-FBF93179FDD8}"/>
            </a:ext>
          </a:extLst>
        </xdr:cNvPr>
        <xdr:cNvSpPr txBox="1"/>
      </xdr:nvSpPr>
      <xdr:spPr>
        <a:xfrm>
          <a:off x="561164" y="3322675"/>
          <a:ext cx="17336976" cy="31011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7</xdr:col>
      <xdr:colOff>1181395</xdr:colOff>
      <xdr:row>10</xdr:row>
      <xdr:rowOff>236278</xdr:rowOff>
    </xdr:from>
    <xdr:to>
      <xdr:col>9</xdr:col>
      <xdr:colOff>14768</xdr:colOff>
      <xdr:row>10</xdr:row>
      <xdr:rowOff>590697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5B6482B-C259-AD4B-848E-A16D4884D9FA}"/>
            </a:ext>
          </a:extLst>
        </xdr:cNvPr>
        <xdr:cNvSpPr txBox="1"/>
      </xdr:nvSpPr>
      <xdr:spPr>
        <a:xfrm>
          <a:off x="14117674" y="5936511"/>
          <a:ext cx="3795234" cy="35441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304800</xdr:colOff>
      <xdr:row>3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7443E7B6-E917-8DE9-FE28-83546988FDF1}"/>
            </a:ext>
          </a:extLst>
        </xdr:cNvPr>
        <xdr:cNvSpPr>
          <a:spLocks noChangeAspect="1" noChangeArrowheads="1"/>
        </xdr:cNvSpPr>
      </xdr:nvSpPr>
      <xdr:spPr bwMode="auto">
        <a:xfrm>
          <a:off x="18745200" y="139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2156046</xdr:colOff>
      <xdr:row>1</xdr:row>
      <xdr:rowOff>635000</xdr:rowOff>
    </xdr:from>
    <xdr:to>
      <xdr:col>8</xdr:col>
      <xdr:colOff>2127454</xdr:colOff>
      <xdr:row>3</xdr:row>
      <xdr:rowOff>594910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DFF8217-9D54-2474-1F24-90E8F5C35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2325" y="826977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14767</xdr:colOff>
      <xdr:row>12</xdr:row>
      <xdr:rowOff>236279</xdr:rowOff>
    </xdr:from>
    <xdr:to>
      <xdr:col>8</xdr:col>
      <xdr:colOff>2480929</xdr:colOff>
      <xdr:row>12</xdr:row>
      <xdr:rowOff>531628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E6E0572-2369-BB4B-8A08-4D8C288B9B92}"/>
            </a:ext>
          </a:extLst>
        </xdr:cNvPr>
        <xdr:cNvSpPr txBox="1"/>
      </xdr:nvSpPr>
      <xdr:spPr>
        <a:xfrm>
          <a:off x="546395" y="7221279"/>
          <a:ext cx="17351743" cy="29534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1151860</xdr:colOff>
      <xdr:row>8</xdr:row>
      <xdr:rowOff>221512</xdr:rowOff>
    </xdr:from>
    <xdr:to>
      <xdr:col>9</xdr:col>
      <xdr:colOff>14766</xdr:colOff>
      <xdr:row>8</xdr:row>
      <xdr:rowOff>516862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4EA65FB-9843-BB4F-8336-833C7D7F6044}"/>
            </a:ext>
          </a:extLst>
        </xdr:cNvPr>
        <xdr:cNvSpPr txBox="1"/>
      </xdr:nvSpPr>
      <xdr:spPr>
        <a:xfrm>
          <a:off x="14088139" y="4636977"/>
          <a:ext cx="3824767" cy="29535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1" name="Rectangle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AB673-81B6-374B-8356-F1AEC75D144C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1227667</xdr:colOff>
      <xdr:row>8</xdr:row>
      <xdr:rowOff>177799</xdr:rowOff>
    </xdr:from>
    <xdr:to>
      <xdr:col>9</xdr:col>
      <xdr:colOff>0</xdr:colOff>
      <xdr:row>8</xdr:row>
      <xdr:rowOff>536222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121236-EFAB-F744-BCE6-3A34E0A84D02}"/>
            </a:ext>
          </a:extLst>
        </xdr:cNvPr>
        <xdr:cNvSpPr txBox="1"/>
      </xdr:nvSpPr>
      <xdr:spPr>
        <a:xfrm>
          <a:off x="14181667" y="4608688"/>
          <a:ext cx="3739444" cy="35842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  <a:ea typeface="+mn-ea"/>
              <a:cs typeface="+mn-cs"/>
            </a:rPr>
            <a:t>Parent A</a:t>
          </a:r>
        </a:p>
      </xdr:txBody>
    </xdr:sp>
    <xdr:clientData/>
  </xdr:twoCellAnchor>
  <xdr:twoCellAnchor>
    <xdr:from>
      <xdr:col>2</xdr:col>
      <xdr:colOff>0</xdr:colOff>
      <xdr:row>10</xdr:row>
      <xdr:rowOff>193212</xdr:rowOff>
    </xdr:from>
    <xdr:to>
      <xdr:col>8</xdr:col>
      <xdr:colOff>2469443</xdr:colOff>
      <xdr:row>10</xdr:row>
      <xdr:rowOff>536221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D4B6511-D4A1-DB45-A326-18C167FC29AC}"/>
            </a:ext>
          </a:extLst>
        </xdr:cNvPr>
        <xdr:cNvSpPr txBox="1"/>
      </xdr:nvSpPr>
      <xdr:spPr>
        <a:xfrm>
          <a:off x="536222" y="5908212"/>
          <a:ext cx="17370777" cy="3430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1171222</xdr:colOff>
      <xdr:row>12</xdr:row>
      <xdr:rowOff>151849</xdr:rowOff>
    </xdr:from>
    <xdr:to>
      <xdr:col>8</xdr:col>
      <xdr:colOff>2471144</xdr:colOff>
      <xdr:row>12</xdr:row>
      <xdr:rowOff>536222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8BBA2C9-E3BD-DE41-BE7B-97AABF59E0DE}"/>
            </a:ext>
          </a:extLst>
        </xdr:cNvPr>
        <xdr:cNvSpPr txBox="1"/>
      </xdr:nvSpPr>
      <xdr:spPr>
        <a:xfrm>
          <a:off x="14125222" y="7150960"/>
          <a:ext cx="3783478" cy="38437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1171221</xdr:colOff>
      <xdr:row>6</xdr:row>
      <xdr:rowOff>191910</xdr:rowOff>
    </xdr:from>
    <xdr:to>
      <xdr:col>8</xdr:col>
      <xdr:colOff>2483554</xdr:colOff>
      <xdr:row>6</xdr:row>
      <xdr:rowOff>564443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5D9E5D0-98C1-5C4B-AC62-7F25EF6212FB}"/>
            </a:ext>
          </a:extLst>
        </xdr:cNvPr>
        <xdr:cNvSpPr txBox="1"/>
      </xdr:nvSpPr>
      <xdr:spPr>
        <a:xfrm>
          <a:off x="14125221" y="3338688"/>
          <a:ext cx="3795889" cy="3725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9938</xdr:colOff>
      <xdr:row>12</xdr:row>
      <xdr:rowOff>155223</xdr:rowOff>
    </xdr:from>
    <xdr:to>
      <xdr:col>7</xdr:col>
      <xdr:colOff>1199444</xdr:colOff>
      <xdr:row>12</xdr:row>
      <xdr:rowOff>536223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46EEB05-1D0D-FE4E-91F7-9F4B7EEF7D47}"/>
            </a:ext>
          </a:extLst>
        </xdr:cNvPr>
        <xdr:cNvSpPr txBox="1"/>
      </xdr:nvSpPr>
      <xdr:spPr>
        <a:xfrm>
          <a:off x="546160" y="7154334"/>
          <a:ext cx="13607284" cy="3810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5</xdr:col>
      <xdr:colOff>14110</xdr:colOff>
      <xdr:row>6</xdr:row>
      <xdr:rowOff>191911</xdr:rowOff>
    </xdr:from>
    <xdr:to>
      <xdr:col>7</xdr:col>
      <xdr:colOff>1171222</xdr:colOff>
      <xdr:row>6</xdr:row>
      <xdr:rowOff>564444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87E7BE3-86BE-CA4D-A799-7C7B1DBE2D7C}"/>
            </a:ext>
          </a:extLst>
        </xdr:cNvPr>
        <xdr:cNvSpPr txBox="1"/>
      </xdr:nvSpPr>
      <xdr:spPr>
        <a:xfrm>
          <a:off x="8000999" y="3338689"/>
          <a:ext cx="6124223" cy="3725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2130778</xdr:colOff>
      <xdr:row>1</xdr:row>
      <xdr:rowOff>620888</xdr:rowOff>
    </xdr:from>
    <xdr:to>
      <xdr:col>8</xdr:col>
      <xdr:colOff>2099560</xdr:colOff>
      <xdr:row>3</xdr:row>
      <xdr:rowOff>578173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A3C8AF4-B4E6-1F4A-8163-C54F7026C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4778" y="818444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22253</xdr:colOff>
      <xdr:row>8</xdr:row>
      <xdr:rowOff>183444</xdr:rowOff>
    </xdr:from>
    <xdr:to>
      <xdr:col>7</xdr:col>
      <xdr:colOff>1255888</xdr:colOff>
      <xdr:row>8</xdr:row>
      <xdr:rowOff>536222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4F46076-FC0B-CB44-917F-AB0AF93EDCFB}"/>
            </a:ext>
          </a:extLst>
        </xdr:cNvPr>
        <xdr:cNvSpPr txBox="1"/>
      </xdr:nvSpPr>
      <xdr:spPr>
        <a:xfrm>
          <a:off x="558475" y="4614333"/>
          <a:ext cx="13651413" cy="35277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22254</xdr:colOff>
      <xdr:row>14</xdr:row>
      <xdr:rowOff>155222</xdr:rowOff>
    </xdr:from>
    <xdr:to>
      <xdr:col>5</xdr:col>
      <xdr:colOff>14111</xdr:colOff>
      <xdr:row>14</xdr:row>
      <xdr:rowOff>536222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1DCAC46-EE8D-9142-BDD1-24239B48BBF8}"/>
            </a:ext>
          </a:extLst>
        </xdr:cNvPr>
        <xdr:cNvSpPr txBox="1"/>
      </xdr:nvSpPr>
      <xdr:spPr>
        <a:xfrm>
          <a:off x="558476" y="8438444"/>
          <a:ext cx="7442524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0" name="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FA5F77-BB0B-1E4D-9B48-0682CDD48BEE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9</xdr:col>
      <xdr:colOff>0</xdr:colOff>
      <xdr:row>8</xdr:row>
      <xdr:rowOff>558800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6E3C3-D0B1-1C42-944B-8F67271F7209}"/>
            </a:ext>
          </a:extLst>
        </xdr:cNvPr>
        <xdr:cNvSpPr txBox="1"/>
      </xdr:nvSpPr>
      <xdr:spPr>
        <a:xfrm>
          <a:off x="558800" y="4572000"/>
          <a:ext cx="17310100" cy="3683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12</xdr:row>
      <xdr:rowOff>152400</xdr:rowOff>
    </xdr:from>
    <xdr:to>
      <xdr:col>9</xdr:col>
      <xdr:colOff>12700</xdr:colOff>
      <xdr:row>12</xdr:row>
      <xdr:rowOff>546100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21EDB964-7570-134E-A271-3CAF3823723E}"/>
            </a:ext>
          </a:extLst>
        </xdr:cNvPr>
        <xdr:cNvSpPr txBox="1"/>
      </xdr:nvSpPr>
      <xdr:spPr>
        <a:xfrm>
          <a:off x="14109700" y="7073900"/>
          <a:ext cx="3771900" cy="3937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177799</xdr:rowOff>
    </xdr:from>
    <xdr:to>
      <xdr:col>8</xdr:col>
      <xdr:colOff>12700</xdr:colOff>
      <xdr:row>14</xdr:row>
      <xdr:rowOff>558800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D1AF160-EDFB-C545-8A32-80624D9F7DED}"/>
            </a:ext>
          </a:extLst>
        </xdr:cNvPr>
        <xdr:cNvSpPr txBox="1"/>
      </xdr:nvSpPr>
      <xdr:spPr>
        <a:xfrm>
          <a:off x="533400" y="8369299"/>
          <a:ext cx="14871700" cy="381001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190500</xdr:rowOff>
    </xdr:from>
    <xdr:to>
      <xdr:col>7</xdr:col>
      <xdr:colOff>1193800</xdr:colOff>
      <xdr:row>10</xdr:row>
      <xdr:rowOff>537634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332177F-B300-224F-8723-3E8C50501776}"/>
            </a:ext>
          </a:extLst>
        </xdr:cNvPr>
        <xdr:cNvSpPr txBox="1"/>
      </xdr:nvSpPr>
      <xdr:spPr>
        <a:xfrm>
          <a:off x="546100" y="5842000"/>
          <a:ext cx="13563600" cy="3471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5</xdr:col>
      <xdr:colOff>12700</xdr:colOff>
      <xdr:row>6</xdr:row>
      <xdr:rowOff>177800</xdr:rowOff>
    </xdr:from>
    <xdr:to>
      <xdr:col>7</xdr:col>
      <xdr:colOff>1320800</xdr:colOff>
      <xdr:row>6</xdr:row>
      <xdr:rowOff>584200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E7F5684-5660-6645-8CB0-75F4AB6F8017}"/>
            </a:ext>
          </a:extLst>
        </xdr:cNvPr>
        <xdr:cNvSpPr txBox="1"/>
      </xdr:nvSpPr>
      <xdr:spPr>
        <a:xfrm>
          <a:off x="7975600" y="3289300"/>
          <a:ext cx="6261100" cy="4064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B</a:t>
          </a:r>
        </a:p>
      </xdr:txBody>
    </xdr:sp>
    <xdr:clientData/>
  </xdr:twoCellAnchor>
  <xdr:twoCellAnchor>
    <xdr:from>
      <xdr:col>7</xdr:col>
      <xdr:colOff>1181100</xdr:colOff>
      <xdr:row>10</xdr:row>
      <xdr:rowOff>190500</xdr:rowOff>
    </xdr:from>
    <xdr:to>
      <xdr:col>8</xdr:col>
      <xdr:colOff>2472267</xdr:colOff>
      <xdr:row>10</xdr:row>
      <xdr:rowOff>537633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2780998-67F1-F845-A101-929BD1D6A1DA}"/>
            </a:ext>
          </a:extLst>
        </xdr:cNvPr>
        <xdr:cNvSpPr txBox="1"/>
      </xdr:nvSpPr>
      <xdr:spPr>
        <a:xfrm>
          <a:off x="14097000" y="5842000"/>
          <a:ext cx="3767667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1320800</xdr:colOff>
      <xdr:row>6</xdr:row>
      <xdr:rowOff>177801</xdr:rowOff>
    </xdr:from>
    <xdr:to>
      <xdr:col>9</xdr:col>
      <xdr:colOff>12700</xdr:colOff>
      <xdr:row>6</xdr:row>
      <xdr:rowOff>584201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EE3E0B-9B2B-0149-9A8D-AD5D8240BAFB}"/>
            </a:ext>
          </a:extLst>
        </xdr:cNvPr>
        <xdr:cNvSpPr txBox="1"/>
      </xdr:nvSpPr>
      <xdr:spPr>
        <a:xfrm>
          <a:off x="14236700" y="3289301"/>
          <a:ext cx="3644900" cy="4064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E6E5703-03DD-0246-AFB6-AA43393A3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12</xdr:row>
      <xdr:rowOff>165100</xdr:rowOff>
    </xdr:from>
    <xdr:to>
      <xdr:col>7</xdr:col>
      <xdr:colOff>1206499</xdr:colOff>
      <xdr:row>12</xdr:row>
      <xdr:rowOff>546100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4F74519-7A37-224E-A303-B93B409E7C57}"/>
            </a:ext>
          </a:extLst>
        </xdr:cNvPr>
        <xdr:cNvSpPr txBox="1"/>
      </xdr:nvSpPr>
      <xdr:spPr>
        <a:xfrm>
          <a:off x="546100" y="7086600"/>
          <a:ext cx="13576299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6" name="Rectangle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3DAC0-3FC2-2E4A-A0B0-394BF1443542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1155700</xdr:colOff>
      <xdr:row>8</xdr:row>
      <xdr:rowOff>152400</xdr:rowOff>
    </xdr:from>
    <xdr:to>
      <xdr:col>9</xdr:col>
      <xdr:colOff>0</xdr:colOff>
      <xdr:row>8</xdr:row>
      <xdr:rowOff>482600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AB149BA-2D5E-B74F-9E0F-C312CEE307C6}"/>
            </a:ext>
          </a:extLst>
        </xdr:cNvPr>
        <xdr:cNvSpPr txBox="1"/>
      </xdr:nvSpPr>
      <xdr:spPr>
        <a:xfrm>
          <a:off x="14071600" y="4533900"/>
          <a:ext cx="3797300" cy="3302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1168400</xdr:colOff>
      <xdr:row>14</xdr:row>
      <xdr:rowOff>177799</xdr:rowOff>
    </xdr:from>
    <xdr:to>
      <xdr:col>9</xdr:col>
      <xdr:colOff>0</xdr:colOff>
      <xdr:row>14</xdr:row>
      <xdr:rowOff>508000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409737F-5E79-714E-B912-6BAE9764D5B3}"/>
            </a:ext>
          </a:extLst>
        </xdr:cNvPr>
        <xdr:cNvSpPr txBox="1"/>
      </xdr:nvSpPr>
      <xdr:spPr>
        <a:xfrm>
          <a:off x="14084300" y="8369299"/>
          <a:ext cx="3784600" cy="3302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8</xdr:row>
      <xdr:rowOff>152400</xdr:rowOff>
    </xdr:from>
    <xdr:to>
      <xdr:col>7</xdr:col>
      <xdr:colOff>1143000</xdr:colOff>
      <xdr:row>8</xdr:row>
      <xdr:rowOff>482600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E2AC239-56F1-6D4F-A405-3A00D02398C9}"/>
            </a:ext>
          </a:extLst>
        </xdr:cNvPr>
        <xdr:cNvSpPr txBox="1"/>
      </xdr:nvSpPr>
      <xdr:spPr>
        <a:xfrm>
          <a:off x="558800" y="4533900"/>
          <a:ext cx="135001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1143000</xdr:colOff>
      <xdr:row>10</xdr:row>
      <xdr:rowOff>215900</xdr:rowOff>
    </xdr:from>
    <xdr:to>
      <xdr:col>9</xdr:col>
      <xdr:colOff>25400</xdr:colOff>
      <xdr:row>10</xdr:row>
      <xdr:rowOff>531159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17D6D64-9517-854F-8D09-71B0DFB3A8EE}"/>
            </a:ext>
          </a:extLst>
        </xdr:cNvPr>
        <xdr:cNvSpPr txBox="1"/>
      </xdr:nvSpPr>
      <xdr:spPr>
        <a:xfrm>
          <a:off x="14058900" y="5867400"/>
          <a:ext cx="3835400" cy="3152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12</xdr:row>
      <xdr:rowOff>165099</xdr:rowOff>
    </xdr:from>
    <xdr:to>
      <xdr:col>9</xdr:col>
      <xdr:colOff>12700</xdr:colOff>
      <xdr:row>12</xdr:row>
      <xdr:rowOff>493058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9418EC8-8403-0640-BD70-EA3AD7ACBC90}"/>
            </a:ext>
          </a:extLst>
        </xdr:cNvPr>
        <xdr:cNvSpPr txBox="1"/>
      </xdr:nvSpPr>
      <xdr:spPr>
        <a:xfrm>
          <a:off x="558800" y="7086599"/>
          <a:ext cx="17322800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177800</xdr:rowOff>
    </xdr:from>
    <xdr:to>
      <xdr:col>7</xdr:col>
      <xdr:colOff>1193800</xdr:colOff>
      <xdr:row>14</xdr:row>
      <xdr:rowOff>508000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45EEBB2-0C09-CF48-BA0C-1BA4F3099962}"/>
            </a:ext>
          </a:extLst>
        </xdr:cNvPr>
        <xdr:cNvSpPr txBox="1"/>
      </xdr:nvSpPr>
      <xdr:spPr>
        <a:xfrm>
          <a:off x="546100" y="8369300"/>
          <a:ext cx="135636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215901</xdr:rowOff>
    </xdr:from>
    <xdr:to>
      <xdr:col>7</xdr:col>
      <xdr:colOff>1142999</xdr:colOff>
      <xdr:row>10</xdr:row>
      <xdr:rowOff>531159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D91D553-6827-1647-AC3A-A5746B869D38}"/>
            </a:ext>
          </a:extLst>
        </xdr:cNvPr>
        <xdr:cNvSpPr txBox="1"/>
      </xdr:nvSpPr>
      <xdr:spPr>
        <a:xfrm>
          <a:off x="558800" y="5867401"/>
          <a:ext cx="13500099" cy="3152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4</xdr:col>
      <xdr:colOff>0</xdr:colOff>
      <xdr:row>24</xdr:row>
      <xdr:rowOff>0</xdr:rowOff>
    </xdr:from>
    <xdr:to>
      <xdr:col>4</xdr:col>
      <xdr:colOff>2421340</xdr:colOff>
      <xdr:row>30</xdr:row>
      <xdr:rowOff>81960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65E350D-1426-4A4F-9739-294050467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98353" y="13820588"/>
          <a:ext cx="2421340" cy="1157725"/>
        </a:xfrm>
        <a:prstGeom prst="rect">
          <a:avLst/>
        </a:prstGeom>
      </xdr:spPr>
    </xdr:pic>
    <xdr:clientData/>
  </xdr:twoCellAnchor>
  <xdr:twoCellAnchor editAs="oneCell">
    <xdr:from>
      <xdr:col>7</xdr:col>
      <xdr:colOff>2151529</xdr:colOff>
      <xdr:row>1</xdr:row>
      <xdr:rowOff>627530</xdr:rowOff>
    </xdr:from>
    <xdr:to>
      <xdr:col>8</xdr:col>
      <xdr:colOff>2123632</xdr:colOff>
      <xdr:row>3</xdr:row>
      <xdr:rowOff>588134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4FF111-45CE-1E43-B757-C5687CB8F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90588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16</xdr:row>
      <xdr:rowOff>177800</xdr:rowOff>
    </xdr:from>
    <xdr:to>
      <xdr:col>3</xdr:col>
      <xdr:colOff>0</xdr:colOff>
      <xdr:row>16</xdr:row>
      <xdr:rowOff>493059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0A93B90-E57B-BB4B-88B3-E6CF7203BFF0}"/>
            </a:ext>
          </a:extLst>
        </xdr:cNvPr>
        <xdr:cNvSpPr txBox="1"/>
      </xdr:nvSpPr>
      <xdr:spPr>
        <a:xfrm>
          <a:off x="546100" y="9639300"/>
          <a:ext cx="2463800" cy="31525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25400</xdr:colOff>
      <xdr:row>6</xdr:row>
      <xdr:rowOff>190500</xdr:rowOff>
    </xdr:from>
    <xdr:to>
      <xdr:col>9</xdr:col>
      <xdr:colOff>0</xdr:colOff>
      <xdr:row>6</xdr:row>
      <xdr:rowOff>520700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F47EB1-50E8-1B4F-A414-37C5EAB2C136}"/>
            </a:ext>
          </a:extLst>
        </xdr:cNvPr>
        <xdr:cNvSpPr txBox="1"/>
      </xdr:nvSpPr>
      <xdr:spPr>
        <a:xfrm>
          <a:off x="15417800" y="3302000"/>
          <a:ext cx="24511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3" name="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68CAF2-2745-D64D-8C3E-F20C6ED46CC6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1240118</xdr:colOff>
      <xdr:row>6</xdr:row>
      <xdr:rowOff>180040</xdr:rowOff>
    </xdr:from>
    <xdr:to>
      <xdr:col>8</xdr:col>
      <xdr:colOff>2465295</xdr:colOff>
      <xdr:row>6</xdr:row>
      <xdr:rowOff>567763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04185B3-01BA-E747-8124-1F9D45BA5993}"/>
            </a:ext>
          </a:extLst>
        </xdr:cNvPr>
        <xdr:cNvSpPr txBox="1"/>
      </xdr:nvSpPr>
      <xdr:spPr>
        <a:xfrm>
          <a:off x="14179177" y="3302746"/>
          <a:ext cx="3705412" cy="38772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179294</xdr:rowOff>
    </xdr:from>
    <xdr:to>
      <xdr:col>7</xdr:col>
      <xdr:colOff>1135529</xdr:colOff>
      <xdr:row>10</xdr:row>
      <xdr:rowOff>537882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F6388E9-778B-B948-8D1F-90399B1DB8EA}"/>
            </a:ext>
          </a:extLst>
        </xdr:cNvPr>
        <xdr:cNvSpPr txBox="1"/>
      </xdr:nvSpPr>
      <xdr:spPr>
        <a:xfrm>
          <a:off x="550582" y="5842000"/>
          <a:ext cx="13524006" cy="35858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25648</xdr:colOff>
      <xdr:row>14</xdr:row>
      <xdr:rowOff>179294</xdr:rowOff>
    </xdr:from>
    <xdr:to>
      <xdr:col>6</xdr:col>
      <xdr:colOff>29882</xdr:colOff>
      <xdr:row>14</xdr:row>
      <xdr:rowOff>522940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6CCEBBA-8FA8-C641-835F-4889A2F966D3}"/>
            </a:ext>
          </a:extLst>
        </xdr:cNvPr>
        <xdr:cNvSpPr txBox="1"/>
      </xdr:nvSpPr>
      <xdr:spPr>
        <a:xfrm>
          <a:off x="563530" y="8382000"/>
          <a:ext cx="9925176" cy="34364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14942</xdr:colOff>
      <xdr:row>8</xdr:row>
      <xdr:rowOff>179294</xdr:rowOff>
    </xdr:from>
    <xdr:to>
      <xdr:col>8</xdr:col>
      <xdr:colOff>2465294</xdr:colOff>
      <xdr:row>8</xdr:row>
      <xdr:rowOff>522940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0AD1FC4-A30F-3542-B264-996EA16B1C7F}"/>
            </a:ext>
          </a:extLst>
        </xdr:cNvPr>
        <xdr:cNvSpPr txBox="1"/>
      </xdr:nvSpPr>
      <xdr:spPr>
        <a:xfrm>
          <a:off x="552824" y="4572000"/>
          <a:ext cx="17331764" cy="34364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3</xdr:col>
      <xdr:colOff>14940</xdr:colOff>
      <xdr:row>6</xdr:row>
      <xdr:rowOff>180040</xdr:rowOff>
    </xdr:from>
    <xdr:to>
      <xdr:col>7</xdr:col>
      <xdr:colOff>1255058</xdr:colOff>
      <xdr:row>6</xdr:row>
      <xdr:rowOff>567763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E458FD-E528-F147-A3BC-DB22CC567FA8}"/>
            </a:ext>
          </a:extLst>
        </xdr:cNvPr>
        <xdr:cNvSpPr txBox="1"/>
      </xdr:nvSpPr>
      <xdr:spPr>
        <a:xfrm>
          <a:off x="3033058" y="3302746"/>
          <a:ext cx="11161059" cy="38772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1120588</xdr:colOff>
      <xdr:row>10</xdr:row>
      <xdr:rowOff>177800</xdr:rowOff>
    </xdr:from>
    <xdr:to>
      <xdr:col>8</xdr:col>
      <xdr:colOff>2480234</xdr:colOff>
      <xdr:row>10</xdr:row>
      <xdr:rowOff>537881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AED4F4E-CB3D-C041-9378-677600D2F4A1}"/>
            </a:ext>
          </a:extLst>
        </xdr:cNvPr>
        <xdr:cNvSpPr txBox="1"/>
      </xdr:nvSpPr>
      <xdr:spPr>
        <a:xfrm>
          <a:off x="14059647" y="5840506"/>
          <a:ext cx="3839881" cy="36008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2151530</xdr:colOff>
      <xdr:row>1</xdr:row>
      <xdr:rowOff>627530</xdr:rowOff>
    </xdr:from>
    <xdr:to>
      <xdr:col>8</xdr:col>
      <xdr:colOff>2123633</xdr:colOff>
      <xdr:row>3</xdr:row>
      <xdr:rowOff>588134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2EC338-A778-FD46-A437-C5E09E48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0589" y="821765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12</xdr:row>
      <xdr:rowOff>209176</xdr:rowOff>
    </xdr:from>
    <xdr:to>
      <xdr:col>7</xdr:col>
      <xdr:colOff>1105647</xdr:colOff>
      <xdr:row>12</xdr:row>
      <xdr:rowOff>552822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BD33AC2-634F-A640-9FF6-02104A260BCE}"/>
            </a:ext>
          </a:extLst>
        </xdr:cNvPr>
        <xdr:cNvSpPr txBox="1"/>
      </xdr:nvSpPr>
      <xdr:spPr>
        <a:xfrm>
          <a:off x="550582" y="7141882"/>
          <a:ext cx="13494124" cy="34364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1105647</xdr:colOff>
      <xdr:row>12</xdr:row>
      <xdr:rowOff>194235</xdr:rowOff>
    </xdr:from>
    <xdr:to>
      <xdr:col>9</xdr:col>
      <xdr:colOff>14939</xdr:colOff>
      <xdr:row>12</xdr:row>
      <xdr:rowOff>567764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255071A-0389-2542-8EBA-50528CBDAE25}"/>
            </a:ext>
          </a:extLst>
        </xdr:cNvPr>
        <xdr:cNvSpPr txBox="1"/>
      </xdr:nvSpPr>
      <xdr:spPr>
        <a:xfrm>
          <a:off x="14044706" y="7126941"/>
          <a:ext cx="3869762" cy="37352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5B6ED-EB8D-894A-9EEE-A31E8D04D417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25400</xdr:colOff>
      <xdr:row>8</xdr:row>
      <xdr:rowOff>190500</xdr:rowOff>
    </xdr:from>
    <xdr:to>
      <xdr:col>7</xdr:col>
      <xdr:colOff>1295400</xdr:colOff>
      <xdr:row>8</xdr:row>
      <xdr:rowOff>508000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96205BA-8182-DE46-90DE-DB8BC32C9C3F}"/>
            </a:ext>
          </a:extLst>
        </xdr:cNvPr>
        <xdr:cNvSpPr txBox="1"/>
      </xdr:nvSpPr>
      <xdr:spPr>
        <a:xfrm>
          <a:off x="558800" y="4572000"/>
          <a:ext cx="136525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1206500</xdr:colOff>
      <xdr:row>10</xdr:row>
      <xdr:rowOff>177800</xdr:rowOff>
    </xdr:from>
    <xdr:to>
      <xdr:col>9</xdr:col>
      <xdr:colOff>0</xdr:colOff>
      <xdr:row>10</xdr:row>
      <xdr:rowOff>508000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BB0D59D-83EA-674A-B7D2-A7B524812657}"/>
            </a:ext>
          </a:extLst>
        </xdr:cNvPr>
        <xdr:cNvSpPr txBox="1"/>
      </xdr:nvSpPr>
      <xdr:spPr>
        <a:xfrm>
          <a:off x="14122400" y="5829300"/>
          <a:ext cx="37465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177799</xdr:rowOff>
    </xdr:from>
    <xdr:to>
      <xdr:col>9</xdr:col>
      <xdr:colOff>0</xdr:colOff>
      <xdr:row>12</xdr:row>
      <xdr:rowOff>486833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BC9C382-83F5-7D4D-9A43-A8F0E2201F72}"/>
            </a:ext>
          </a:extLst>
        </xdr:cNvPr>
        <xdr:cNvSpPr txBox="1"/>
      </xdr:nvSpPr>
      <xdr:spPr>
        <a:xfrm>
          <a:off x="546100" y="7099299"/>
          <a:ext cx="17322800" cy="30903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14</xdr:row>
      <xdr:rowOff>165100</xdr:rowOff>
    </xdr:from>
    <xdr:to>
      <xdr:col>7</xdr:col>
      <xdr:colOff>1282700</xdr:colOff>
      <xdr:row>14</xdr:row>
      <xdr:rowOff>495300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C7174E2D-770C-344F-B573-C48C3040F84F}"/>
            </a:ext>
          </a:extLst>
        </xdr:cNvPr>
        <xdr:cNvSpPr txBox="1"/>
      </xdr:nvSpPr>
      <xdr:spPr>
        <a:xfrm>
          <a:off x="546100" y="8356600"/>
          <a:ext cx="136525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14</xdr:row>
      <xdr:rowOff>165101</xdr:rowOff>
    </xdr:from>
    <xdr:to>
      <xdr:col>8</xdr:col>
      <xdr:colOff>12699</xdr:colOff>
      <xdr:row>14</xdr:row>
      <xdr:rowOff>495301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C5C8B56-0FD3-1B4D-8F28-DAE9BE75B5D5}"/>
            </a:ext>
          </a:extLst>
        </xdr:cNvPr>
        <xdr:cNvSpPr txBox="1"/>
      </xdr:nvSpPr>
      <xdr:spPr>
        <a:xfrm>
          <a:off x="14198600" y="8356601"/>
          <a:ext cx="1206499" cy="3302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3C4A97-9E32-4D4A-B479-40915110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203200</xdr:rowOff>
    </xdr:from>
    <xdr:to>
      <xdr:col>8</xdr:col>
      <xdr:colOff>2463800</xdr:colOff>
      <xdr:row>6</xdr:row>
      <xdr:rowOff>533400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52D04F-7168-744A-A67E-1393116D98DD}"/>
            </a:ext>
          </a:extLst>
        </xdr:cNvPr>
        <xdr:cNvSpPr txBox="1"/>
      </xdr:nvSpPr>
      <xdr:spPr>
        <a:xfrm>
          <a:off x="10439400" y="3314700"/>
          <a:ext cx="7416800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1282700</xdr:colOff>
      <xdr:row>8</xdr:row>
      <xdr:rowOff>190500</xdr:rowOff>
    </xdr:from>
    <xdr:to>
      <xdr:col>8</xdr:col>
      <xdr:colOff>2463800</xdr:colOff>
      <xdr:row>8</xdr:row>
      <xdr:rowOff>512233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EC4CEEB-D05D-6341-8B27-256E344E91FD}"/>
            </a:ext>
          </a:extLst>
        </xdr:cNvPr>
        <xdr:cNvSpPr txBox="1"/>
      </xdr:nvSpPr>
      <xdr:spPr>
        <a:xfrm>
          <a:off x="14198600" y="4572000"/>
          <a:ext cx="3657600" cy="3217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8466</xdr:colOff>
      <xdr:row>10</xdr:row>
      <xdr:rowOff>190500</xdr:rowOff>
    </xdr:from>
    <xdr:to>
      <xdr:col>7</xdr:col>
      <xdr:colOff>1244600</xdr:colOff>
      <xdr:row>10</xdr:row>
      <xdr:rowOff>508000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75EE5AA-D3CD-EB46-8F4B-4A459885ABA0}"/>
            </a:ext>
          </a:extLst>
        </xdr:cNvPr>
        <xdr:cNvSpPr txBox="1"/>
      </xdr:nvSpPr>
      <xdr:spPr>
        <a:xfrm>
          <a:off x="541866" y="5842000"/>
          <a:ext cx="13618634" cy="3175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9" name="Rectangle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1F4FEC-7792-6947-AFF8-68A98DE3727D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258430</xdr:colOff>
      <xdr:row>10</xdr:row>
      <xdr:rowOff>165100</xdr:rowOff>
    </xdr:from>
    <xdr:to>
      <xdr:col>9</xdr:col>
      <xdr:colOff>0</xdr:colOff>
      <xdr:row>10</xdr:row>
      <xdr:rowOff>508000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A080F5A8-C3A5-7E41-A511-43096C23D6F1}"/>
            </a:ext>
          </a:extLst>
        </xdr:cNvPr>
        <xdr:cNvSpPr txBox="1"/>
      </xdr:nvSpPr>
      <xdr:spPr>
        <a:xfrm>
          <a:off x="525130" y="5816600"/>
          <a:ext cx="17343770" cy="3429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14</xdr:row>
      <xdr:rowOff>165100</xdr:rowOff>
    </xdr:from>
    <xdr:to>
      <xdr:col>9</xdr:col>
      <xdr:colOff>12700</xdr:colOff>
      <xdr:row>14</xdr:row>
      <xdr:rowOff>571500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6B0A8D8-157A-4148-A2EF-620916A81195}"/>
            </a:ext>
          </a:extLst>
        </xdr:cNvPr>
        <xdr:cNvSpPr txBox="1"/>
      </xdr:nvSpPr>
      <xdr:spPr>
        <a:xfrm>
          <a:off x="14160500" y="8356600"/>
          <a:ext cx="3721100" cy="4064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177209</xdr:rowOff>
    </xdr:from>
    <xdr:to>
      <xdr:col>7</xdr:col>
      <xdr:colOff>1295399</xdr:colOff>
      <xdr:row>12</xdr:row>
      <xdr:rowOff>575733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8BA05C4C-F6F8-8C4F-8BCE-2F021D3F2BD7}"/>
            </a:ext>
          </a:extLst>
        </xdr:cNvPr>
        <xdr:cNvSpPr txBox="1"/>
      </xdr:nvSpPr>
      <xdr:spPr>
        <a:xfrm>
          <a:off x="546100" y="7098709"/>
          <a:ext cx="13665199" cy="39852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1193800</xdr:colOff>
      <xdr:row>8</xdr:row>
      <xdr:rowOff>191975</xdr:rowOff>
    </xdr:from>
    <xdr:to>
      <xdr:col>8</xdr:col>
      <xdr:colOff>2476499</xdr:colOff>
      <xdr:row>8</xdr:row>
      <xdr:rowOff>524932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32429B44-56F4-394D-957D-7138032256DD}"/>
            </a:ext>
          </a:extLst>
        </xdr:cNvPr>
        <xdr:cNvSpPr txBox="1"/>
      </xdr:nvSpPr>
      <xdr:spPr>
        <a:xfrm>
          <a:off x="14109700" y="4573475"/>
          <a:ext cx="3759199" cy="33295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12</xdr:row>
      <xdr:rowOff>184591</xdr:rowOff>
    </xdr:from>
    <xdr:to>
      <xdr:col>9</xdr:col>
      <xdr:colOff>0</xdr:colOff>
      <xdr:row>12</xdr:row>
      <xdr:rowOff>575732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2163A74-3965-964E-B64E-A75707242AB1}"/>
            </a:ext>
          </a:extLst>
        </xdr:cNvPr>
        <xdr:cNvSpPr txBox="1"/>
      </xdr:nvSpPr>
      <xdr:spPr>
        <a:xfrm>
          <a:off x="14185900" y="7106091"/>
          <a:ext cx="3683000" cy="39114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8</xdr:col>
      <xdr:colOff>10671</xdr:colOff>
      <xdr:row>6</xdr:row>
      <xdr:rowOff>289472</xdr:rowOff>
    </xdr:from>
    <xdr:to>
      <xdr:col>8</xdr:col>
      <xdr:colOff>2466162</xdr:colOff>
      <xdr:row>6</xdr:row>
      <xdr:rowOff>613103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D17C7B-44C6-EB45-A3AA-4298450AF418}"/>
            </a:ext>
          </a:extLst>
        </xdr:cNvPr>
        <xdr:cNvSpPr txBox="1"/>
      </xdr:nvSpPr>
      <xdr:spPr>
        <a:xfrm>
          <a:off x="15383578" y="3398019"/>
          <a:ext cx="2455491" cy="32363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7384</xdr:colOff>
      <xdr:row>8</xdr:row>
      <xdr:rowOff>189185</xdr:rowOff>
    </xdr:from>
    <xdr:to>
      <xdr:col>7</xdr:col>
      <xdr:colOff>1181099</xdr:colOff>
      <xdr:row>8</xdr:row>
      <xdr:rowOff>524932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43E768B-C011-5A4B-AA44-EFA6ECDAF9F4}"/>
            </a:ext>
          </a:extLst>
        </xdr:cNvPr>
        <xdr:cNvSpPr txBox="1"/>
      </xdr:nvSpPr>
      <xdr:spPr>
        <a:xfrm>
          <a:off x="540784" y="4570685"/>
          <a:ext cx="13556215" cy="33574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16</xdr:row>
      <xdr:rowOff>212982</xdr:rowOff>
    </xdr:from>
    <xdr:to>
      <xdr:col>4</xdr:col>
      <xdr:colOff>15777</xdr:colOff>
      <xdr:row>16</xdr:row>
      <xdr:rowOff>584200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600D737F-AE57-1249-B761-83F3ACF526CB}"/>
            </a:ext>
          </a:extLst>
        </xdr:cNvPr>
        <xdr:cNvSpPr txBox="1"/>
      </xdr:nvSpPr>
      <xdr:spPr>
        <a:xfrm>
          <a:off x="533400" y="9674482"/>
          <a:ext cx="4968777" cy="371218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2184400</xdr:colOff>
      <xdr:row>1</xdr:row>
      <xdr:rowOff>643466</xdr:rowOff>
    </xdr:from>
    <xdr:to>
      <xdr:col>8</xdr:col>
      <xdr:colOff>2164471</xdr:colOff>
      <xdr:row>3</xdr:row>
      <xdr:rowOff>612040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8499E5-1978-AF47-B001-3FEF50CFA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9733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7384</xdr:colOff>
      <xdr:row>14</xdr:row>
      <xdr:rowOff>165099</xdr:rowOff>
    </xdr:from>
    <xdr:to>
      <xdr:col>7</xdr:col>
      <xdr:colOff>1257300</xdr:colOff>
      <xdr:row>14</xdr:row>
      <xdr:rowOff>563032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66510FC-FD61-964A-A6AC-F7FA3E2E78C4}"/>
            </a:ext>
          </a:extLst>
        </xdr:cNvPr>
        <xdr:cNvSpPr txBox="1"/>
      </xdr:nvSpPr>
      <xdr:spPr>
        <a:xfrm>
          <a:off x="540784" y="8356599"/>
          <a:ext cx="13632416" cy="3979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AB9B2F-C428-4441-ACA4-F28AF7194508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1197841</xdr:colOff>
      <xdr:row>8</xdr:row>
      <xdr:rowOff>177799</xdr:rowOff>
    </xdr:from>
    <xdr:to>
      <xdr:col>8</xdr:col>
      <xdr:colOff>2455332</xdr:colOff>
      <xdr:row>8</xdr:row>
      <xdr:rowOff>524932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F353F9-1DE0-0246-808A-17F0ADDD0276}"/>
            </a:ext>
          </a:extLst>
        </xdr:cNvPr>
        <xdr:cNvSpPr txBox="1"/>
      </xdr:nvSpPr>
      <xdr:spPr>
        <a:xfrm>
          <a:off x="14128750" y="4565072"/>
          <a:ext cx="3739764" cy="347133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177800</xdr:rowOff>
    </xdr:from>
    <xdr:to>
      <xdr:col>7</xdr:col>
      <xdr:colOff>1197841</xdr:colOff>
      <xdr:row>8</xdr:row>
      <xdr:rowOff>524933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AB194E77-6B82-594E-8979-2B6E7A56B12E}"/>
            </a:ext>
          </a:extLst>
        </xdr:cNvPr>
        <xdr:cNvSpPr txBox="1"/>
      </xdr:nvSpPr>
      <xdr:spPr>
        <a:xfrm>
          <a:off x="546100" y="4559300"/>
          <a:ext cx="13567641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1219201</xdr:colOff>
      <xdr:row>10</xdr:row>
      <xdr:rowOff>203200</xdr:rowOff>
    </xdr:from>
    <xdr:to>
      <xdr:col>9</xdr:col>
      <xdr:colOff>5773</xdr:colOff>
      <xdr:row>10</xdr:row>
      <xdr:rowOff>510309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B4076F7-2AF2-C54C-BDF1-C80A7A58A0A8}"/>
            </a:ext>
          </a:extLst>
        </xdr:cNvPr>
        <xdr:cNvSpPr txBox="1"/>
      </xdr:nvSpPr>
      <xdr:spPr>
        <a:xfrm>
          <a:off x="14135101" y="5854700"/>
          <a:ext cx="3739572" cy="30710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11239</xdr:colOff>
      <xdr:row>12</xdr:row>
      <xdr:rowOff>182033</xdr:rowOff>
    </xdr:from>
    <xdr:to>
      <xdr:col>9</xdr:col>
      <xdr:colOff>0</xdr:colOff>
      <xdr:row>12</xdr:row>
      <xdr:rowOff>519545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0E994F9-6A1D-5644-82DF-ED3E5192AA1A}"/>
            </a:ext>
          </a:extLst>
        </xdr:cNvPr>
        <xdr:cNvSpPr txBox="1"/>
      </xdr:nvSpPr>
      <xdr:spPr>
        <a:xfrm>
          <a:off x="544639" y="7103533"/>
          <a:ext cx="17324261" cy="33751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14</xdr:row>
      <xdr:rowOff>177800</xdr:rowOff>
    </xdr:from>
    <xdr:to>
      <xdr:col>7</xdr:col>
      <xdr:colOff>12700</xdr:colOff>
      <xdr:row>14</xdr:row>
      <xdr:rowOff>505113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B57B9C8-B121-5C41-ABB6-FD0CF1331AB9}"/>
            </a:ext>
          </a:extLst>
        </xdr:cNvPr>
        <xdr:cNvSpPr txBox="1"/>
      </xdr:nvSpPr>
      <xdr:spPr>
        <a:xfrm>
          <a:off x="533400" y="8369300"/>
          <a:ext cx="12395200" cy="32731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25400</xdr:colOff>
      <xdr:row>10</xdr:row>
      <xdr:rowOff>203199</xdr:rowOff>
    </xdr:from>
    <xdr:to>
      <xdr:col>7</xdr:col>
      <xdr:colOff>1219200</xdr:colOff>
      <xdr:row>10</xdr:row>
      <xdr:rowOff>520700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6CD76EB-7183-3148-A0C9-FBB748D8D943}"/>
            </a:ext>
          </a:extLst>
        </xdr:cNvPr>
        <xdr:cNvSpPr txBox="1"/>
      </xdr:nvSpPr>
      <xdr:spPr>
        <a:xfrm>
          <a:off x="558800" y="5854699"/>
          <a:ext cx="13576300" cy="317501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2164773</xdr:colOff>
      <xdr:row>1</xdr:row>
      <xdr:rowOff>635000</xdr:rowOff>
    </xdr:from>
    <xdr:to>
      <xdr:col>8</xdr:col>
      <xdr:colOff>2134838</xdr:colOff>
      <xdr:row>3</xdr:row>
      <xdr:rowOff>593568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064C6B-0F22-8E4F-9BD1-9867940C7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95682" y="822614"/>
          <a:ext cx="2452338" cy="1170840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173182</xdr:rowOff>
    </xdr:from>
    <xdr:to>
      <xdr:col>9</xdr:col>
      <xdr:colOff>0</xdr:colOff>
      <xdr:row>6</xdr:row>
      <xdr:rowOff>520315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3BE5C4-61E7-EF4F-9D7C-02F4C4E20A34}"/>
            </a:ext>
          </a:extLst>
        </xdr:cNvPr>
        <xdr:cNvSpPr txBox="1"/>
      </xdr:nvSpPr>
      <xdr:spPr>
        <a:xfrm>
          <a:off x="5486400" y="3284682"/>
          <a:ext cx="12382500" cy="34713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BEE000-100F-654F-AEA1-5917CD8BA370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 Medium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 Medium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 Medium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 Medium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1168400</xdr:colOff>
      <xdr:row>12</xdr:row>
      <xdr:rowOff>165101</xdr:rowOff>
    </xdr:from>
    <xdr:to>
      <xdr:col>9</xdr:col>
      <xdr:colOff>0</xdr:colOff>
      <xdr:row>12</xdr:row>
      <xdr:rowOff>493059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0A097F1-158B-474C-AC09-13FA94625701}"/>
            </a:ext>
          </a:extLst>
        </xdr:cNvPr>
        <xdr:cNvSpPr txBox="1"/>
      </xdr:nvSpPr>
      <xdr:spPr>
        <a:xfrm>
          <a:off x="14084300" y="7086601"/>
          <a:ext cx="3784600" cy="32795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177800</xdr:rowOff>
    </xdr:from>
    <xdr:to>
      <xdr:col>9</xdr:col>
      <xdr:colOff>0</xdr:colOff>
      <xdr:row>10</xdr:row>
      <xdr:rowOff>495300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14E8458-7207-1844-B460-5894A62930C2}"/>
            </a:ext>
          </a:extLst>
        </xdr:cNvPr>
        <xdr:cNvSpPr txBox="1"/>
      </xdr:nvSpPr>
      <xdr:spPr>
        <a:xfrm>
          <a:off x="546100" y="5829300"/>
          <a:ext cx="17322800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29884</xdr:colOff>
      <xdr:row>12</xdr:row>
      <xdr:rowOff>165099</xdr:rowOff>
    </xdr:from>
    <xdr:to>
      <xdr:col>7</xdr:col>
      <xdr:colOff>1193800</xdr:colOff>
      <xdr:row>12</xdr:row>
      <xdr:rowOff>493058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F7FFACA-A3E8-654E-9F63-725ABC5BFABF}"/>
            </a:ext>
          </a:extLst>
        </xdr:cNvPr>
        <xdr:cNvSpPr txBox="1"/>
      </xdr:nvSpPr>
      <xdr:spPr>
        <a:xfrm>
          <a:off x="563284" y="7086599"/>
          <a:ext cx="13546416" cy="32795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14</xdr:row>
      <xdr:rowOff>162859</xdr:rowOff>
    </xdr:from>
    <xdr:to>
      <xdr:col>9</xdr:col>
      <xdr:colOff>12699</xdr:colOff>
      <xdr:row>14</xdr:row>
      <xdr:rowOff>480359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1E2B388E-DA49-7B4D-93E0-7F225D842C56}"/>
            </a:ext>
          </a:extLst>
        </xdr:cNvPr>
        <xdr:cNvSpPr txBox="1"/>
      </xdr:nvSpPr>
      <xdr:spPr>
        <a:xfrm>
          <a:off x="14147800" y="8354359"/>
          <a:ext cx="3733799" cy="3175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12701</xdr:colOff>
      <xdr:row>6</xdr:row>
      <xdr:rowOff>190500</xdr:rowOff>
    </xdr:from>
    <xdr:to>
      <xdr:col>7</xdr:col>
      <xdr:colOff>1270001</xdr:colOff>
      <xdr:row>6</xdr:row>
      <xdr:rowOff>563282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C9E6599-C054-8F44-B435-298E93FC37EF}"/>
            </a:ext>
          </a:extLst>
        </xdr:cNvPr>
        <xdr:cNvSpPr txBox="1"/>
      </xdr:nvSpPr>
      <xdr:spPr>
        <a:xfrm>
          <a:off x="12928601" y="3302000"/>
          <a:ext cx="1257300" cy="372782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30628</xdr:colOff>
      <xdr:row>14</xdr:row>
      <xdr:rowOff>168088</xdr:rowOff>
    </xdr:from>
    <xdr:to>
      <xdr:col>7</xdr:col>
      <xdr:colOff>1231899</xdr:colOff>
      <xdr:row>14</xdr:row>
      <xdr:rowOff>485587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9DB2883-E317-B848-8F26-738DE27630F7}"/>
            </a:ext>
          </a:extLst>
        </xdr:cNvPr>
        <xdr:cNvSpPr txBox="1"/>
      </xdr:nvSpPr>
      <xdr:spPr>
        <a:xfrm>
          <a:off x="564028" y="8359588"/>
          <a:ext cx="13583771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6</xdr:row>
      <xdr:rowOff>190501</xdr:rowOff>
    </xdr:from>
    <xdr:to>
      <xdr:col>8</xdr:col>
      <xdr:colOff>2457823</xdr:colOff>
      <xdr:row>6</xdr:row>
      <xdr:rowOff>571501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50548E2-FCF9-274D-BFA3-CD93A2C33DB6}"/>
            </a:ext>
          </a:extLst>
        </xdr:cNvPr>
        <xdr:cNvSpPr txBox="1"/>
      </xdr:nvSpPr>
      <xdr:spPr>
        <a:xfrm>
          <a:off x="14185900" y="3302001"/>
          <a:ext cx="3664323" cy="381000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C45E66A-521C-0D42-A891-F11EFBFE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</xdr:row>
      <xdr:rowOff>177800</xdr:rowOff>
    </xdr:from>
    <xdr:to>
      <xdr:col>7</xdr:col>
      <xdr:colOff>1231900</xdr:colOff>
      <xdr:row>8</xdr:row>
      <xdr:rowOff>495299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EAAF5EB-2CF9-0B4C-8DBB-BE16A827CCE1}"/>
            </a:ext>
          </a:extLst>
        </xdr:cNvPr>
        <xdr:cNvSpPr txBox="1"/>
      </xdr:nvSpPr>
      <xdr:spPr>
        <a:xfrm>
          <a:off x="533400" y="4559300"/>
          <a:ext cx="13614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1244600</xdr:colOff>
      <xdr:row>8</xdr:row>
      <xdr:rowOff>165100</xdr:rowOff>
    </xdr:from>
    <xdr:to>
      <xdr:col>9</xdr:col>
      <xdr:colOff>12701</xdr:colOff>
      <xdr:row>8</xdr:row>
      <xdr:rowOff>495300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1183E1D-211F-1749-B6FD-F723C05A3BD0}"/>
            </a:ext>
          </a:extLst>
        </xdr:cNvPr>
        <xdr:cNvSpPr txBox="1"/>
      </xdr:nvSpPr>
      <xdr:spPr>
        <a:xfrm>
          <a:off x="14160500" y="4546600"/>
          <a:ext cx="3721101" cy="33020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21</xdr:row>
      <xdr:rowOff>2762</xdr:rowOff>
    </xdr:to>
    <xdr:sp macro="" textlink="">
      <xdr:nvSpPr>
        <xdr:cNvPr id="18" name="Rectangl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129FC9-AE11-944D-B5F2-8BC19986B395}"/>
            </a:ext>
          </a:extLst>
        </xdr:cNvPr>
        <xdr:cNvSpPr/>
      </xdr:nvSpPr>
      <xdr:spPr>
        <a:xfrm>
          <a:off x="546100" y="9489110"/>
          <a:ext cx="17322800" cy="27183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1212921</xdr:colOff>
      <xdr:row>8</xdr:row>
      <xdr:rowOff>177799</xdr:rowOff>
    </xdr:from>
    <xdr:to>
      <xdr:col>8</xdr:col>
      <xdr:colOff>2470221</xdr:colOff>
      <xdr:row>8</xdr:row>
      <xdr:rowOff>527976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64A5C22-ABAD-8844-A91F-1DC70B90A9BA}"/>
            </a:ext>
          </a:extLst>
        </xdr:cNvPr>
        <xdr:cNvSpPr txBox="1"/>
      </xdr:nvSpPr>
      <xdr:spPr>
        <a:xfrm>
          <a:off x="14169775" y="4558586"/>
          <a:ext cx="3740221" cy="350177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ln>
                <a:noFill/>
              </a:ln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ln>
              <a:noFill/>
            </a:ln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14270</xdr:colOff>
      <xdr:row>8</xdr:row>
      <xdr:rowOff>177799</xdr:rowOff>
    </xdr:from>
    <xdr:to>
      <xdr:col>7</xdr:col>
      <xdr:colOff>1241461</xdr:colOff>
      <xdr:row>8</xdr:row>
      <xdr:rowOff>527976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B05FF3F-3F7D-6F4C-B0C3-3A0AC849F1F4}"/>
            </a:ext>
          </a:extLst>
        </xdr:cNvPr>
        <xdr:cNvSpPr txBox="1"/>
      </xdr:nvSpPr>
      <xdr:spPr>
        <a:xfrm>
          <a:off x="556517" y="4558586"/>
          <a:ext cx="13641798" cy="3501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1227191</xdr:colOff>
      <xdr:row>10</xdr:row>
      <xdr:rowOff>206339</xdr:rowOff>
    </xdr:from>
    <xdr:to>
      <xdr:col>9</xdr:col>
      <xdr:colOff>14268</xdr:colOff>
      <xdr:row>10</xdr:row>
      <xdr:rowOff>570786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008A3CE-5471-1141-9976-76C3F327C172}"/>
            </a:ext>
          </a:extLst>
        </xdr:cNvPr>
        <xdr:cNvSpPr txBox="1"/>
      </xdr:nvSpPr>
      <xdr:spPr>
        <a:xfrm>
          <a:off x="14184045" y="5857126"/>
          <a:ext cx="3752920" cy="36444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14270</xdr:colOff>
      <xdr:row>14</xdr:row>
      <xdr:rowOff>177800</xdr:rowOff>
    </xdr:from>
    <xdr:to>
      <xdr:col>4</xdr:col>
      <xdr:colOff>2470220</xdr:colOff>
      <xdr:row>14</xdr:row>
      <xdr:rowOff>527977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B187E4F-0784-9A43-8E22-DF62F9184C85}"/>
            </a:ext>
          </a:extLst>
        </xdr:cNvPr>
        <xdr:cNvSpPr txBox="1"/>
      </xdr:nvSpPr>
      <xdr:spPr>
        <a:xfrm>
          <a:off x="556517" y="8368587"/>
          <a:ext cx="7421793" cy="35017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>
    <xdr:from>
      <xdr:col>2</xdr:col>
      <xdr:colOff>14270</xdr:colOff>
      <xdr:row>6</xdr:row>
      <xdr:rowOff>165099</xdr:rowOff>
    </xdr:from>
    <xdr:to>
      <xdr:col>9</xdr:col>
      <xdr:colOff>0</xdr:colOff>
      <xdr:row>6</xdr:row>
      <xdr:rowOff>513706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52E5B80-EDD8-A645-93B3-925DF229897E}"/>
            </a:ext>
          </a:extLst>
        </xdr:cNvPr>
        <xdr:cNvSpPr txBox="1"/>
      </xdr:nvSpPr>
      <xdr:spPr>
        <a:xfrm>
          <a:off x="556517" y="3275886"/>
          <a:ext cx="17366180" cy="348607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  <xdr:twoCellAnchor editAs="oneCell">
    <xdr:from>
      <xdr:col>7</xdr:col>
      <xdr:colOff>2126181</xdr:colOff>
      <xdr:row>1</xdr:row>
      <xdr:rowOff>642135</xdr:rowOff>
    </xdr:from>
    <xdr:to>
      <xdr:col>8</xdr:col>
      <xdr:colOff>2095598</xdr:colOff>
      <xdr:row>3</xdr:row>
      <xdr:rowOff>600054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6E8479-A966-1B48-AA5B-493CB0EEB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035" y="827641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</xdr:row>
      <xdr:rowOff>214045</xdr:rowOff>
    </xdr:from>
    <xdr:to>
      <xdr:col>7</xdr:col>
      <xdr:colOff>1227191</xdr:colOff>
      <xdr:row>10</xdr:row>
      <xdr:rowOff>556517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C1BB0E8-7E12-C64F-97E9-077DF967934C}"/>
            </a:ext>
          </a:extLst>
        </xdr:cNvPr>
        <xdr:cNvSpPr txBox="1"/>
      </xdr:nvSpPr>
      <xdr:spPr>
        <a:xfrm>
          <a:off x="542247" y="5864832"/>
          <a:ext cx="13641798" cy="342472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0</xdr:colOff>
      <xdr:row>12</xdr:row>
      <xdr:rowOff>185504</xdr:rowOff>
    </xdr:from>
    <xdr:to>
      <xdr:col>9</xdr:col>
      <xdr:colOff>0</xdr:colOff>
      <xdr:row>12</xdr:row>
      <xdr:rowOff>527977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E687E56-1CB0-E34A-9195-6E8F2A5AA07D}"/>
            </a:ext>
          </a:extLst>
        </xdr:cNvPr>
        <xdr:cNvSpPr txBox="1"/>
      </xdr:nvSpPr>
      <xdr:spPr>
        <a:xfrm>
          <a:off x="542247" y="7106291"/>
          <a:ext cx="17380450" cy="34247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 A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17" name="Rectangl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CC798D-F2A4-A24D-87A6-BB4529921CE5}"/>
            </a:ext>
          </a:extLst>
        </xdr:cNvPr>
        <xdr:cNvSpPr/>
      </xdr:nvSpPr>
      <xdr:spPr>
        <a:xfrm>
          <a:off x="546100" y="118259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100">
            <a:solidFill>
              <a:schemeClr val="bg1"/>
            </a:solidFill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1257300</xdr:colOff>
      <xdr:row>12</xdr:row>
      <xdr:rowOff>187555</xdr:rowOff>
    </xdr:from>
    <xdr:to>
      <xdr:col>9</xdr:col>
      <xdr:colOff>0</xdr:colOff>
      <xdr:row>12</xdr:row>
      <xdr:rowOff>495300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9B4454D0-39B0-BF48-9DC5-43DBC3E35179}"/>
            </a:ext>
          </a:extLst>
        </xdr:cNvPr>
        <xdr:cNvSpPr txBox="1"/>
      </xdr:nvSpPr>
      <xdr:spPr>
        <a:xfrm>
          <a:off x="14173200" y="7109055"/>
          <a:ext cx="3695700" cy="30774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1270000</xdr:colOff>
      <xdr:row>6</xdr:row>
      <xdr:rowOff>222443</xdr:rowOff>
    </xdr:from>
    <xdr:to>
      <xdr:col>8</xdr:col>
      <xdr:colOff>2463030</xdr:colOff>
      <xdr:row>6</xdr:row>
      <xdr:rowOff>538789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9E393A22-87AD-3749-9737-61FBBF3DF09A}"/>
            </a:ext>
          </a:extLst>
        </xdr:cNvPr>
        <xdr:cNvSpPr txBox="1"/>
      </xdr:nvSpPr>
      <xdr:spPr>
        <a:xfrm>
          <a:off x="14185900" y="3333943"/>
          <a:ext cx="3669530" cy="316346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1231900</xdr:colOff>
      <xdr:row>8</xdr:row>
      <xdr:rowOff>189763</xdr:rowOff>
    </xdr:from>
    <xdr:to>
      <xdr:col>8</xdr:col>
      <xdr:colOff>2463800</xdr:colOff>
      <xdr:row>8</xdr:row>
      <xdr:rowOff>502662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9193B82F-0D5D-A742-BD34-289B1149A66F}"/>
            </a:ext>
          </a:extLst>
        </xdr:cNvPr>
        <xdr:cNvSpPr txBox="1"/>
      </xdr:nvSpPr>
      <xdr:spPr>
        <a:xfrm>
          <a:off x="14147800" y="4571263"/>
          <a:ext cx="37084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10</xdr:row>
      <xdr:rowOff>190499</xdr:rowOff>
    </xdr:from>
    <xdr:to>
      <xdr:col>9</xdr:col>
      <xdr:colOff>0</xdr:colOff>
      <xdr:row>10</xdr:row>
      <xdr:rowOff>513002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F852F1F-BAAD-E84F-AA33-D363BE3637E2}"/>
            </a:ext>
          </a:extLst>
        </xdr:cNvPr>
        <xdr:cNvSpPr txBox="1"/>
      </xdr:nvSpPr>
      <xdr:spPr>
        <a:xfrm>
          <a:off x="546100" y="5841999"/>
          <a:ext cx="17322800" cy="32250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12</xdr:row>
      <xdr:rowOff>200255</xdr:rowOff>
    </xdr:from>
    <xdr:to>
      <xdr:col>7</xdr:col>
      <xdr:colOff>1282699</xdr:colOff>
      <xdr:row>12</xdr:row>
      <xdr:rowOff>508000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52C1A15-F4F4-D948-B925-F2249592F4B5}"/>
            </a:ext>
          </a:extLst>
        </xdr:cNvPr>
        <xdr:cNvSpPr txBox="1"/>
      </xdr:nvSpPr>
      <xdr:spPr>
        <a:xfrm>
          <a:off x="546100" y="7121755"/>
          <a:ext cx="13652499" cy="307745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12700</xdr:colOff>
      <xdr:row>8</xdr:row>
      <xdr:rowOff>197042</xdr:rowOff>
    </xdr:from>
    <xdr:to>
      <xdr:col>7</xdr:col>
      <xdr:colOff>1244600</xdr:colOff>
      <xdr:row>8</xdr:row>
      <xdr:rowOff>514541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219A90-C1C4-914C-8985-938006BEEF23}"/>
            </a:ext>
          </a:extLst>
        </xdr:cNvPr>
        <xdr:cNvSpPr txBox="1"/>
      </xdr:nvSpPr>
      <xdr:spPr>
        <a:xfrm>
          <a:off x="546100" y="4578542"/>
          <a:ext cx="136144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4</xdr:col>
      <xdr:colOff>2451100</xdr:colOff>
      <xdr:row>6</xdr:row>
      <xdr:rowOff>227863</xdr:rowOff>
    </xdr:from>
    <xdr:to>
      <xdr:col>7</xdr:col>
      <xdr:colOff>1282700</xdr:colOff>
      <xdr:row>6</xdr:row>
      <xdr:rowOff>540762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FAD7D4-4BFD-9740-B3AA-30899BD076B8}"/>
            </a:ext>
          </a:extLst>
        </xdr:cNvPr>
        <xdr:cNvSpPr txBox="1"/>
      </xdr:nvSpPr>
      <xdr:spPr>
        <a:xfrm>
          <a:off x="7937500" y="3339363"/>
          <a:ext cx="6261100" cy="312899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A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2171700</xdr:colOff>
      <xdr:row>1</xdr:row>
      <xdr:rowOff>635000</xdr:rowOff>
    </xdr:from>
    <xdr:to>
      <xdr:col>8</xdr:col>
      <xdr:colOff>2147538</xdr:colOff>
      <xdr:row>3</xdr:row>
      <xdr:rowOff>599340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5349E6-D4C5-4640-BBE0-0061DD128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7600" y="825500"/>
          <a:ext cx="2452338" cy="1170840"/>
        </a:xfrm>
        <a:prstGeom prst="rect">
          <a:avLst/>
        </a:prstGeom>
      </xdr:spPr>
    </xdr:pic>
    <xdr:clientData/>
  </xdr:twoCellAnchor>
  <xdr:twoCellAnchor>
    <xdr:from>
      <xdr:col>2</xdr:col>
      <xdr:colOff>12700</xdr:colOff>
      <xdr:row>14</xdr:row>
      <xdr:rowOff>197042</xdr:rowOff>
    </xdr:from>
    <xdr:to>
      <xdr:col>7</xdr:col>
      <xdr:colOff>0</xdr:colOff>
      <xdr:row>14</xdr:row>
      <xdr:rowOff>514541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12A7289-59FF-604E-8A8A-2A93D650D369}"/>
            </a:ext>
          </a:extLst>
        </xdr:cNvPr>
        <xdr:cNvSpPr txBox="1"/>
      </xdr:nvSpPr>
      <xdr:spPr>
        <a:xfrm>
          <a:off x="546100" y="8388542"/>
          <a:ext cx="12369800" cy="317499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18</xdr:row>
      <xdr:rowOff>27610</xdr:rowOff>
    </xdr:from>
    <xdr:to>
      <xdr:col>9</xdr:col>
      <xdr:colOff>0</xdr:colOff>
      <xdr:row>20</xdr:row>
      <xdr:rowOff>828262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11A0F0-1050-834C-A26D-D7CB6E613AAE}"/>
            </a:ext>
          </a:extLst>
        </xdr:cNvPr>
        <xdr:cNvSpPr/>
      </xdr:nvSpPr>
      <xdr:spPr>
        <a:xfrm>
          <a:off x="546100" y="12029110"/>
          <a:ext cx="17322800" cy="1168952"/>
        </a:xfrm>
        <a:prstGeom prst="rect">
          <a:avLst/>
        </a:prstGeom>
        <a:solidFill>
          <a:srgbClr val="CFAA4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br>
            <a:rPr lang="en-US" sz="800" b="0" i="0">
              <a:solidFill>
                <a:schemeClr val="tx1"/>
              </a:solidFill>
              <a:latin typeface="Montserrat Medium" pitchFamily="2" charset="77"/>
            </a:rPr>
          </a:b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Looking for an easier way to try</a:t>
          </a:r>
          <a:r>
            <a:rPr lang="en-US" sz="1700" b="0" i="0" baseline="0">
              <a:solidFill>
                <a:schemeClr val="tx1"/>
              </a:solidFill>
              <a:latin typeface="Montserrat" pitchFamily="2" charset="77"/>
            </a:rPr>
            <a:t> different</a:t>
          </a:r>
          <a:r>
            <a:rPr lang="en-US" sz="1700" b="0" i="0">
              <a:solidFill>
                <a:schemeClr val="tx1"/>
              </a:solidFill>
              <a:latin typeface="Montserrat" pitchFamily="2" charset="77"/>
            </a:rPr>
            <a:t> parenting schedules? Want to easily trade dates with your co-parent?</a:t>
          </a:r>
        </a:p>
        <a:p>
          <a:pPr algn="ctr"/>
          <a:br>
            <a:rPr lang="en-US" sz="1700" b="0" i="0">
              <a:solidFill>
                <a:schemeClr val="tx1"/>
              </a:solidFill>
              <a:latin typeface="Montserrat" pitchFamily="2" charset="77"/>
            </a:rPr>
          </a:b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Click</a:t>
          </a:r>
          <a:r>
            <a:rPr lang="en-US" sz="1700" b="0" i="0" u="sng" baseline="0">
              <a:solidFill>
                <a:srgbClr val="172743"/>
              </a:solidFill>
              <a:latin typeface="Montserrat" pitchFamily="2" charset="77"/>
            </a:rPr>
            <a:t> here to try </a:t>
          </a:r>
          <a:r>
            <a:rPr lang="en-US" sz="1700" b="0" i="0" u="sng">
              <a:solidFill>
                <a:srgbClr val="172743"/>
              </a:solidFill>
              <a:latin typeface="Montserrat" pitchFamily="2" charset="77"/>
            </a:rPr>
            <a:t>the OurFamilyWizard co-parenting app.</a:t>
          </a:r>
        </a:p>
        <a:p>
          <a:pPr algn="l"/>
          <a:endParaRPr lang="en-US" sz="1700" b="0">
            <a:solidFill>
              <a:schemeClr val="bg1"/>
            </a:solidFill>
            <a:latin typeface="Montserrat" pitchFamily="2" charset="77"/>
          </a:endParaRPr>
        </a:p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5</xdr:col>
      <xdr:colOff>723900</xdr:colOff>
      <xdr:row>10</xdr:row>
      <xdr:rowOff>203200</xdr:rowOff>
    </xdr:from>
    <xdr:ext cx="184731" cy="2525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FAEC468-6F29-CFB7-6910-83CB2FABE6EC}"/>
            </a:ext>
          </a:extLst>
        </xdr:cNvPr>
        <xdr:cNvSpPr txBox="1"/>
      </xdr:nvSpPr>
      <xdr:spPr>
        <a:xfrm>
          <a:off x="8686800" y="5854700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16416</xdr:colOff>
      <xdr:row>6</xdr:row>
      <xdr:rowOff>205304</xdr:rowOff>
    </xdr:from>
    <xdr:to>
      <xdr:col>7</xdr:col>
      <xdr:colOff>1210235</xdr:colOff>
      <xdr:row>6</xdr:row>
      <xdr:rowOff>619229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F248797-8086-1B45-ADD2-6F62B31DFF28}"/>
            </a:ext>
          </a:extLst>
        </xdr:cNvPr>
        <xdr:cNvSpPr txBox="1"/>
      </xdr:nvSpPr>
      <xdr:spPr>
        <a:xfrm>
          <a:off x="12955475" y="3328010"/>
          <a:ext cx="1193819" cy="413925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1225176</xdr:colOff>
      <xdr:row>10</xdr:row>
      <xdr:rowOff>239059</xdr:rowOff>
    </xdr:from>
    <xdr:to>
      <xdr:col>8</xdr:col>
      <xdr:colOff>2461845</xdr:colOff>
      <xdr:row>10</xdr:row>
      <xdr:rowOff>619347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2CE7369-3646-6947-9D5A-B4F701BEE393}"/>
            </a:ext>
          </a:extLst>
        </xdr:cNvPr>
        <xdr:cNvSpPr txBox="1"/>
      </xdr:nvSpPr>
      <xdr:spPr>
        <a:xfrm>
          <a:off x="14164235" y="5901765"/>
          <a:ext cx="3716904" cy="380288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29883</xdr:colOff>
      <xdr:row>8</xdr:row>
      <xdr:rowOff>224118</xdr:rowOff>
    </xdr:from>
    <xdr:to>
      <xdr:col>8</xdr:col>
      <xdr:colOff>2480234</xdr:colOff>
      <xdr:row>8</xdr:row>
      <xdr:rowOff>604761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F3F5C06-CAF3-CC44-85E0-05D2B8118AB8}"/>
            </a:ext>
          </a:extLst>
        </xdr:cNvPr>
        <xdr:cNvSpPr txBox="1"/>
      </xdr:nvSpPr>
      <xdr:spPr>
        <a:xfrm>
          <a:off x="567765" y="4616824"/>
          <a:ext cx="17331763" cy="380643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29883</xdr:colOff>
      <xdr:row>10</xdr:row>
      <xdr:rowOff>239059</xdr:rowOff>
    </xdr:from>
    <xdr:to>
      <xdr:col>7</xdr:col>
      <xdr:colOff>1225175</xdr:colOff>
      <xdr:row>10</xdr:row>
      <xdr:rowOff>627529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986C438-4799-D44C-8712-0B8AA1D0E1A7}"/>
            </a:ext>
          </a:extLst>
        </xdr:cNvPr>
        <xdr:cNvSpPr txBox="1"/>
      </xdr:nvSpPr>
      <xdr:spPr>
        <a:xfrm>
          <a:off x="567765" y="5901765"/>
          <a:ext cx="13596469" cy="38847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29883</xdr:colOff>
      <xdr:row>14</xdr:row>
      <xdr:rowOff>222623</xdr:rowOff>
    </xdr:from>
    <xdr:to>
      <xdr:col>9</xdr:col>
      <xdr:colOff>0</xdr:colOff>
      <xdr:row>14</xdr:row>
      <xdr:rowOff>627529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F909982-8ADF-9B42-8CEE-B60A958ACDD4}"/>
            </a:ext>
          </a:extLst>
        </xdr:cNvPr>
        <xdr:cNvSpPr txBox="1"/>
      </xdr:nvSpPr>
      <xdr:spPr>
        <a:xfrm>
          <a:off x="567765" y="8425329"/>
          <a:ext cx="17331764" cy="404906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 editAs="oneCell">
    <xdr:from>
      <xdr:col>7</xdr:col>
      <xdr:colOff>2163703</xdr:colOff>
      <xdr:row>1</xdr:row>
      <xdr:rowOff>642839</xdr:rowOff>
    </xdr:from>
    <xdr:to>
      <xdr:col>8</xdr:col>
      <xdr:colOff>2138757</xdr:colOff>
      <xdr:row>3</xdr:row>
      <xdr:rowOff>606395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A80437-69D3-3940-8020-AF6CD1E0D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3209" y="830987"/>
          <a:ext cx="2452338" cy="1170840"/>
        </a:xfrm>
        <a:prstGeom prst="rect">
          <a:avLst/>
        </a:prstGeom>
      </xdr:spPr>
    </xdr:pic>
    <xdr:clientData/>
  </xdr:twoCellAnchor>
  <xdr:twoCellAnchor>
    <xdr:from>
      <xdr:col>7</xdr:col>
      <xdr:colOff>1195295</xdr:colOff>
      <xdr:row>6</xdr:row>
      <xdr:rowOff>205304</xdr:rowOff>
    </xdr:from>
    <xdr:to>
      <xdr:col>8</xdr:col>
      <xdr:colOff>2466770</xdr:colOff>
      <xdr:row>6</xdr:row>
      <xdr:rowOff>617148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C90550D-6E39-2846-9EDB-8BE5E0A3A509}"/>
            </a:ext>
          </a:extLst>
        </xdr:cNvPr>
        <xdr:cNvSpPr txBox="1"/>
      </xdr:nvSpPr>
      <xdr:spPr>
        <a:xfrm>
          <a:off x="14134354" y="3328010"/>
          <a:ext cx="3751710" cy="4118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oneCellAnchor>
    <xdr:from>
      <xdr:col>7</xdr:col>
      <xdr:colOff>723900</xdr:colOff>
      <xdr:row>10</xdr:row>
      <xdr:rowOff>203200</xdr:rowOff>
    </xdr:from>
    <xdr:ext cx="184731" cy="25257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6836A57-B273-3041-99F4-E4C3A222AE5A}"/>
            </a:ext>
          </a:extLst>
        </xdr:cNvPr>
        <xdr:cNvSpPr txBox="1"/>
      </xdr:nvSpPr>
      <xdr:spPr>
        <a:xfrm>
          <a:off x="8702488" y="5865906"/>
          <a:ext cx="184731" cy="2525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2</xdr:col>
      <xdr:colOff>1</xdr:colOff>
      <xdr:row>12</xdr:row>
      <xdr:rowOff>224118</xdr:rowOff>
    </xdr:from>
    <xdr:to>
      <xdr:col>7</xdr:col>
      <xdr:colOff>1270000</xdr:colOff>
      <xdr:row>12</xdr:row>
      <xdr:rowOff>620842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9C24F25-1DAC-A341-8DB1-E484E55B0695}"/>
            </a:ext>
          </a:extLst>
        </xdr:cNvPr>
        <xdr:cNvSpPr txBox="1"/>
      </xdr:nvSpPr>
      <xdr:spPr>
        <a:xfrm>
          <a:off x="537883" y="7156824"/>
          <a:ext cx="13671176" cy="396724"/>
        </a:xfrm>
        <a:prstGeom prst="rect">
          <a:avLst/>
        </a:prstGeom>
        <a:solidFill>
          <a:srgbClr val="CFAA4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ysClr val="windowText" lastClr="000000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ysClr val="windowText" lastClr="000000"/>
              </a:solidFill>
              <a:latin typeface="Montserrat" pitchFamily="2" charset="77"/>
            </a:rPr>
            <a:t> B</a:t>
          </a:r>
          <a:endParaRPr lang="en-US" sz="1300" b="0">
            <a:solidFill>
              <a:sysClr val="windowText" lastClr="000000"/>
            </a:solidFill>
            <a:latin typeface="Montserrat" pitchFamily="2" charset="77"/>
          </a:endParaRPr>
        </a:p>
      </xdr:txBody>
    </xdr:sp>
    <xdr:clientData/>
  </xdr:twoCellAnchor>
  <xdr:twoCellAnchor>
    <xdr:from>
      <xdr:col>7</xdr:col>
      <xdr:colOff>1255059</xdr:colOff>
      <xdr:row>12</xdr:row>
      <xdr:rowOff>224118</xdr:rowOff>
    </xdr:from>
    <xdr:to>
      <xdr:col>9</xdr:col>
      <xdr:colOff>29882</xdr:colOff>
      <xdr:row>12</xdr:row>
      <xdr:rowOff>612588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27FFA034-FDC1-7C4F-B476-D0F12FD2C57D}"/>
            </a:ext>
          </a:extLst>
        </xdr:cNvPr>
        <xdr:cNvSpPr txBox="1"/>
      </xdr:nvSpPr>
      <xdr:spPr>
        <a:xfrm>
          <a:off x="14194118" y="7156824"/>
          <a:ext cx="3735293" cy="388470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  <xdr:twoCellAnchor>
    <xdr:from>
      <xdr:col>2</xdr:col>
      <xdr:colOff>14942</xdr:colOff>
      <xdr:row>16</xdr:row>
      <xdr:rowOff>194235</xdr:rowOff>
    </xdr:from>
    <xdr:to>
      <xdr:col>3</xdr:col>
      <xdr:colOff>737</xdr:colOff>
      <xdr:row>16</xdr:row>
      <xdr:rowOff>606079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C6E8A00-33EE-A14E-80F6-3F6269B650C4}"/>
            </a:ext>
          </a:extLst>
        </xdr:cNvPr>
        <xdr:cNvSpPr txBox="1"/>
      </xdr:nvSpPr>
      <xdr:spPr>
        <a:xfrm>
          <a:off x="552824" y="9666941"/>
          <a:ext cx="2466031" cy="411844"/>
        </a:xfrm>
        <a:prstGeom prst="rect">
          <a:avLst/>
        </a:prstGeom>
        <a:solidFill>
          <a:srgbClr val="6E83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300" b="0">
              <a:solidFill>
                <a:schemeClr val="tx1"/>
              </a:solidFill>
              <a:latin typeface="Montserrat" pitchFamily="2" charset="77"/>
            </a:rPr>
            <a:t>Parent</a:t>
          </a:r>
          <a:r>
            <a:rPr lang="en-US" sz="1300" b="0" baseline="0">
              <a:solidFill>
                <a:schemeClr val="tx1"/>
              </a:solidFill>
              <a:latin typeface="Montserrat" pitchFamily="2" charset="77"/>
            </a:rPr>
            <a:t> A</a:t>
          </a:r>
          <a:endParaRPr lang="en-US" sz="1300" b="0">
            <a:solidFill>
              <a:schemeClr val="tx1"/>
            </a:solidFill>
            <a:latin typeface="Montserrat" pitchFamily="2" charset="7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172743"/>
    <pageSetUpPr fitToPage="1"/>
  </sheetPr>
  <dimension ref="B1:K22"/>
  <sheetViews>
    <sheetView showGridLines="0" zoomScale="86" zoomScaleNormal="100" workbookViewId="0">
      <pane ySplit="5" topLeftCell="A6" activePane="bottomLeft" state="frozen"/>
      <selection pane="bottomLeft" activeCell="D4" sqref="D4:H4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1" ht="15" customHeight="1" thickBot="1" x14ac:dyDescent="0.2"/>
    <row r="2" spans="2:11" ht="75" customHeight="1" thickTop="1" x14ac:dyDescent="0.15">
      <c r="C2" s="177" t="s">
        <v>40</v>
      </c>
      <c r="D2" s="178"/>
      <c r="E2" s="178"/>
      <c r="F2" s="178"/>
      <c r="G2" s="178"/>
      <c r="H2" s="178"/>
      <c r="I2" s="179"/>
    </row>
    <row r="3" spans="2:11" s="14" customFormat="1" ht="20" customHeight="1" x14ac:dyDescent="0.15">
      <c r="C3" s="15" t="s">
        <v>0</v>
      </c>
      <c r="D3" s="140">
        <v>2025</v>
      </c>
      <c r="E3" s="17" t="s">
        <v>1</v>
      </c>
      <c r="F3" s="16" t="s">
        <v>2</v>
      </c>
      <c r="G3" s="18" t="s">
        <v>3</v>
      </c>
      <c r="H3" s="19"/>
      <c r="I3" s="20"/>
    </row>
    <row r="4" spans="2:11" ht="75" customHeight="1" x14ac:dyDescent="0.65">
      <c r="C4" s="142">
        <f>CalendarYear</f>
        <v>2025</v>
      </c>
      <c r="D4" s="183" t="s">
        <v>4</v>
      </c>
      <c r="E4" s="183"/>
      <c r="F4" s="183"/>
      <c r="G4" s="183"/>
      <c r="H4" s="183"/>
      <c r="I4" s="141"/>
      <c r="K4"/>
    </row>
    <row r="5" spans="2:11" s="2" customFormat="1" ht="35" customHeight="1" x14ac:dyDescent="0.15">
      <c r="B5" s="82"/>
      <c r="C5" s="11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11" s="33" customFormat="1" ht="25" customHeight="1" x14ac:dyDescent="0.2">
      <c r="B6" s="77"/>
      <c r="C6" s="124">
        <f t="array" ref="C6:I6">DaysAndWeeks+DATE(CalendarYear,1,1)-WEEKDAY(DATE(CalendarYear,1,1),(WeekStart="M")+1)+1</f>
        <v>45655</v>
      </c>
      <c r="D6" s="23">
        <v>45656</v>
      </c>
      <c r="E6" s="23">
        <v>45657</v>
      </c>
      <c r="F6" s="23">
        <v>45658</v>
      </c>
      <c r="G6" s="145">
        <v>45659</v>
      </c>
      <c r="H6" s="23">
        <v>45660</v>
      </c>
      <c r="I6" s="24">
        <v>45661</v>
      </c>
    </row>
    <row r="7" spans="2:11" s="6" customFormat="1" ht="75" customHeight="1" x14ac:dyDescent="0.15">
      <c r="B7" s="75"/>
      <c r="C7" s="175"/>
      <c r="D7" s="174"/>
      <c r="E7" s="121"/>
      <c r="F7" s="121"/>
      <c r="G7" s="146"/>
      <c r="H7" s="166"/>
      <c r="I7" s="7"/>
    </row>
    <row r="8" spans="2:11" s="33" customFormat="1" ht="25" customHeight="1" x14ac:dyDescent="0.2">
      <c r="B8" s="77"/>
      <c r="C8" s="21">
        <f t="array" ref="C8:I8">DaysAndWeeks+DATE(CalendarYear,1,1)-WEEKDAY(DATE(CalendarYear,1,1),(WeekStart="M")+1)+8</f>
        <v>45662</v>
      </c>
      <c r="D8" s="144">
        <v>45663</v>
      </c>
      <c r="E8" s="144">
        <v>45664</v>
      </c>
      <c r="F8" s="144">
        <v>45665</v>
      </c>
      <c r="G8" s="144">
        <v>45666</v>
      </c>
      <c r="H8" s="113">
        <v>45667</v>
      </c>
      <c r="I8" s="24">
        <v>45668</v>
      </c>
    </row>
    <row r="9" spans="2:11" s="6" customFormat="1" ht="75" customHeight="1" x14ac:dyDescent="0.15">
      <c r="B9" s="75"/>
      <c r="C9" s="175"/>
      <c r="D9" s="9"/>
      <c r="E9" s="121"/>
      <c r="G9" s="123"/>
      <c r="H9" s="176">
        <v>0.625</v>
      </c>
      <c r="I9" s="8"/>
    </row>
    <row r="10" spans="2:11" s="33" customFormat="1" ht="25" customHeight="1" x14ac:dyDescent="0.2">
      <c r="B10" s="77"/>
      <c r="C10" s="21">
        <f t="array" ref="C10:I10">DaysAndWeeks+DATE(CalendarYear,1,1)-WEEKDAY(DATE(CalendarYear,1,1),(WeekStart="M")+1)+15</f>
        <v>45669</v>
      </c>
      <c r="D10" s="22">
        <v>45670</v>
      </c>
      <c r="E10" s="22">
        <v>45671</v>
      </c>
      <c r="F10" s="22">
        <v>45672</v>
      </c>
      <c r="G10" s="25">
        <v>45673</v>
      </c>
      <c r="H10" s="26">
        <v>45674</v>
      </c>
      <c r="I10" s="24">
        <v>45675</v>
      </c>
    </row>
    <row r="11" spans="2:11" s="6" customFormat="1" ht="75" customHeight="1" x14ac:dyDescent="0.15">
      <c r="B11" s="75"/>
      <c r="C11" s="175"/>
      <c r="D11" s="174"/>
      <c r="E11" s="121"/>
      <c r="F11" s="9"/>
      <c r="G11" s="122"/>
      <c r="H11" s="166">
        <v>0.625</v>
      </c>
      <c r="I11" s="7"/>
    </row>
    <row r="12" spans="2:11" s="33" customFormat="1" ht="25" customHeight="1" x14ac:dyDescent="0.2">
      <c r="B12" s="77"/>
      <c r="C12" s="21">
        <f t="array" ref="C12:I12">DaysAndWeeks+DATE(CalendarYear,1,1)-WEEKDAY(DATE(CalendarYear,1,1),(WeekStart="M")+1)+22</f>
        <v>45676</v>
      </c>
      <c r="D12" s="22">
        <v>45677</v>
      </c>
      <c r="E12" s="22">
        <v>45678</v>
      </c>
      <c r="F12" s="22">
        <v>45679</v>
      </c>
      <c r="G12" s="22">
        <v>45680</v>
      </c>
      <c r="H12" s="23">
        <v>45681</v>
      </c>
      <c r="I12" s="24">
        <v>45682</v>
      </c>
    </row>
    <row r="13" spans="2:11" s="6" customFormat="1" ht="75" customHeight="1" x14ac:dyDescent="0.15">
      <c r="B13" s="75"/>
      <c r="C13" s="175"/>
      <c r="D13" s="9"/>
      <c r="F13" s="121"/>
      <c r="G13" s="123"/>
      <c r="H13" s="166"/>
      <c r="I13" s="8"/>
    </row>
    <row r="14" spans="2:11" s="33" customFormat="1" ht="25" customHeight="1" x14ac:dyDescent="0.2">
      <c r="B14" s="77"/>
      <c r="C14" s="21">
        <f t="array" ref="C14:I14">DaysAndWeeks+DATE(CalendarYear,1,1)-WEEKDAY(DATE(CalendarYear,1,1),(WeekStart="M")+1)+29</f>
        <v>45683</v>
      </c>
      <c r="D14" s="22">
        <v>45684</v>
      </c>
      <c r="E14" s="22">
        <v>45685</v>
      </c>
      <c r="F14" s="27">
        <v>45686</v>
      </c>
      <c r="G14" s="27">
        <v>45687</v>
      </c>
      <c r="H14" s="27">
        <v>45688</v>
      </c>
      <c r="I14" s="28">
        <v>45689</v>
      </c>
    </row>
    <row r="15" spans="2:11" s="6" customFormat="1" ht="75" customHeight="1" x14ac:dyDescent="0.15">
      <c r="B15" s="75"/>
      <c r="C15" s="175"/>
      <c r="D15" s="167"/>
      <c r="E15" s="121"/>
      <c r="F15" s="3"/>
      <c r="G15" s="148"/>
      <c r="H15" s="149"/>
      <c r="I15" s="150"/>
    </row>
    <row r="16" spans="2:11" s="33" customFormat="1" ht="25" customHeight="1" x14ac:dyDescent="0.2">
      <c r="B16" s="77"/>
      <c r="C16" s="152">
        <f t="array" ref="C16:I16">DaysAndWeeks+DATE(CalendarYear,1,1)-WEEKDAY(DATE(CalendarYear,1,1),(WeekStart="M")+1)+36</f>
        <v>45690</v>
      </c>
      <c r="D16" s="27">
        <v>45691</v>
      </c>
      <c r="E16" s="27">
        <v>45692</v>
      </c>
      <c r="F16" s="27">
        <v>45693</v>
      </c>
      <c r="G16" s="27">
        <v>45694</v>
      </c>
      <c r="H16" s="27">
        <v>45695</v>
      </c>
      <c r="I16" s="28">
        <v>45696</v>
      </c>
    </row>
    <row r="17" spans="2:9" s="6" customFormat="1" ht="75" customHeight="1" x14ac:dyDescent="0.2">
      <c r="B17" s="75"/>
      <c r="C17" s="151"/>
      <c r="D17" s="4"/>
      <c r="E17" s="147"/>
      <c r="F17" s="4"/>
      <c r="G17" s="4"/>
      <c r="H17" s="4"/>
      <c r="I17" s="5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  <row r="22" spans="2:9" ht="15" customHeight="1" x14ac:dyDescent="0.15">
      <c r="C22" s="6"/>
    </row>
  </sheetData>
  <dataConsolidate/>
  <mergeCells count="3">
    <mergeCell ref="C2:I2"/>
    <mergeCell ref="C18:I18"/>
    <mergeCell ref="D4:H4"/>
  </mergeCells>
  <conditionalFormatting sqref="C6:H6">
    <cfRule type="expression" dxfId="39" priority="6">
      <formula>DAY(C6)&gt;8</formula>
    </cfRule>
  </conditionalFormatting>
  <conditionalFormatting sqref="C8:H8">
    <cfRule type="expression" dxfId="38" priority="2">
      <formula>DAY(C8)&gt;8</formula>
    </cfRule>
  </conditionalFormatting>
  <conditionalFormatting sqref="C14:I14 C16:I16 D17 F17:I17 C18">
    <cfRule type="expression" dxfId="37" priority="4">
      <formula>AND(DAY(C14)&gt;=1,DAY(C14)&lt;=15)</formula>
    </cfRule>
  </conditionalFormatting>
  <dataValidations disablePrompts="1" xWindow="40" yWindow="320" count="1">
    <dataValidation type="list" allowBlank="1" showInputMessage="1" showErrorMessage="1" error="Select a day from the entries in the list. Select CANCEL, then ALT+DOWN ARROW to pick from the dropdown list" sqref="F3" xr:uid="{00000000-0002-0000-0000-000000000000}">
      <formula1>"M,S"</formula1>
    </dataValidation>
  </dataValidations>
  <hyperlinks>
    <hyperlink ref="G3" location="FEBRUARY!A1" tooltip="Navigation link to the next month" display="FEBRUARY" xr:uid="{00000000-0004-0000-0000-000000000000}"/>
  </hyperlinks>
  <printOptions horizontalCentered="1"/>
  <pageMargins left="0.5" right="0.5" top="0.4" bottom="0.4" header="0.3" footer="0.3"/>
  <pageSetup scale="52" fitToHeight="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8FC6E2"/>
    <pageSetUpPr fitToPage="1"/>
  </sheetPr>
  <dimension ref="B1:I22"/>
  <sheetViews>
    <sheetView showGridLines="0" zoomScale="90" zoomScaleNormal="100" workbookViewId="0">
      <pane ySplit="5" topLeftCell="A6" activePane="bottomLeft" state="frozen"/>
      <selection pane="bottomLeft" activeCell="L11" sqref="L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15">
      <c r="B3" s="76"/>
      <c r="C3" s="49"/>
      <c r="D3" s="30"/>
      <c r="E3" s="30"/>
      <c r="F3" s="30"/>
      <c r="G3" s="49" t="s">
        <v>6</v>
      </c>
      <c r="H3" s="49" t="s">
        <v>7</v>
      </c>
      <c r="I3" s="89"/>
    </row>
    <row r="4" spans="2:9" ht="75" customHeight="1" x14ac:dyDescent="0.65">
      <c r="B4" s="76"/>
      <c r="C4" s="142">
        <f>CalendarYear</f>
        <v>2025</v>
      </c>
      <c r="D4" s="184" t="s">
        <v>8</v>
      </c>
      <c r="E4" s="184"/>
      <c r="F4" s="184"/>
      <c r="G4" s="184"/>
      <c r="H4" s="184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51">
        <f t="array" ref="C6:I6">DaysAndWeeks+DATE(CalendarYear,2,1)-WEEKDAY(DATE(CalendarYear,2,1),(WeekStart="M")+1)+1</f>
        <v>45683</v>
      </c>
      <c r="D6" s="41">
        <v>45684</v>
      </c>
      <c r="E6" s="36">
        <v>45685</v>
      </c>
      <c r="F6" s="113">
        <v>45686</v>
      </c>
      <c r="G6" s="113">
        <v>45687</v>
      </c>
      <c r="H6" s="113">
        <v>45688</v>
      </c>
      <c r="I6" s="114">
        <v>45689</v>
      </c>
    </row>
    <row r="7" spans="2:9" s="6" customFormat="1" ht="75" customHeight="1" x14ac:dyDescent="0.15">
      <c r="B7" s="75"/>
      <c r="C7" s="50"/>
      <c r="D7" s="32"/>
      <c r="E7" s="147"/>
      <c r="F7" s="126"/>
      <c r="G7" s="126"/>
      <c r="H7" s="168">
        <v>0.625</v>
      </c>
      <c r="I7" s="115"/>
    </row>
    <row r="8" spans="2:9" s="35" customFormat="1" ht="25" customHeight="1" x14ac:dyDescent="0.2">
      <c r="B8" s="79"/>
      <c r="C8" s="117">
        <f t="array" ref="C8:I8">DaysAndWeeks+DATE(CalendarYear,2,1)-WEEKDAY(DATE(CalendarYear,2,1),(WeekStart="M")+1)+8</f>
        <v>45690</v>
      </c>
      <c r="D8" s="113">
        <v>45691</v>
      </c>
      <c r="E8" s="116">
        <v>45692</v>
      </c>
      <c r="F8" s="116">
        <v>45693</v>
      </c>
      <c r="G8" s="116">
        <v>45694</v>
      </c>
      <c r="H8" s="116">
        <v>45695</v>
      </c>
      <c r="I8" s="114">
        <v>45696</v>
      </c>
    </row>
    <row r="9" spans="2:9" s="54" customFormat="1" ht="75" customHeight="1" x14ac:dyDescent="0.15">
      <c r="B9" s="84"/>
      <c r="C9" s="129"/>
      <c r="D9" s="53"/>
      <c r="G9" s="128"/>
      <c r="H9" s="128">
        <v>0.625</v>
      </c>
      <c r="I9" s="85"/>
    </row>
    <row r="10" spans="2:9" s="35" customFormat="1" ht="25" customHeight="1" x14ac:dyDescent="0.2">
      <c r="B10" s="79"/>
      <c r="C10" s="117">
        <f t="array" ref="C10:I10">DaysAndWeeks+DATE(CalendarYear,2,1)-WEEKDAY(DATE(CalendarYear,2,1),(WeekStart="M")+1)+15</f>
        <v>45697</v>
      </c>
      <c r="D10" s="113">
        <v>45698</v>
      </c>
      <c r="E10" s="113">
        <v>45699</v>
      </c>
      <c r="F10" s="113">
        <v>45700</v>
      </c>
      <c r="G10" s="113">
        <v>45701</v>
      </c>
      <c r="H10" s="113">
        <v>45702</v>
      </c>
      <c r="I10" s="114">
        <v>45703</v>
      </c>
    </row>
    <row r="11" spans="2:9" s="54" customFormat="1" ht="75" customHeight="1" x14ac:dyDescent="0.15">
      <c r="B11" s="84"/>
      <c r="C11" s="129"/>
      <c r="D11" s="129"/>
      <c r="E11" s="129"/>
      <c r="F11" s="129"/>
      <c r="G11" s="129"/>
      <c r="H11" s="136"/>
      <c r="I11" s="85"/>
    </row>
    <row r="12" spans="2:9" s="33" customFormat="1" ht="25" customHeight="1" x14ac:dyDescent="0.2">
      <c r="B12" s="77"/>
      <c r="C12" s="117">
        <f t="array" ref="C12:I12">DaysAndWeeks+DATE(CalendarYear,2,1)-WEEKDAY(DATE(CalendarYear,2,1),(WeekStart="M")+1)+22</f>
        <v>45704</v>
      </c>
      <c r="D12" s="113">
        <v>45705</v>
      </c>
      <c r="E12" s="113">
        <v>45706</v>
      </c>
      <c r="F12" s="113">
        <v>45707</v>
      </c>
      <c r="G12" s="113">
        <v>45708</v>
      </c>
      <c r="H12" s="113">
        <v>45709</v>
      </c>
      <c r="I12" s="114">
        <v>45710</v>
      </c>
    </row>
    <row r="13" spans="2:9" s="54" customFormat="1" ht="75" customHeight="1" x14ac:dyDescent="0.15">
      <c r="B13" s="84"/>
      <c r="C13" s="129"/>
      <c r="D13" s="53"/>
      <c r="E13" s="129"/>
      <c r="F13" s="169"/>
      <c r="G13" s="129"/>
      <c r="H13" s="136" t="s">
        <v>39</v>
      </c>
      <c r="I13" s="85"/>
    </row>
    <row r="14" spans="2:9" s="33" customFormat="1" ht="25" customHeight="1" x14ac:dyDescent="0.2">
      <c r="B14" s="77"/>
      <c r="C14" s="117">
        <f t="array" ref="C14:I14">DaysAndWeeks+DATE(CalendarYear,2,1)-WEEKDAY(DATE(CalendarYear,2,1),(WeekStart="M")+1)+29</f>
        <v>45711</v>
      </c>
      <c r="D14" s="113">
        <v>45712</v>
      </c>
      <c r="E14" s="153">
        <v>45713</v>
      </c>
      <c r="F14" s="40">
        <v>45714</v>
      </c>
      <c r="G14" s="40">
        <v>45715</v>
      </c>
      <c r="H14" s="40">
        <v>45716</v>
      </c>
      <c r="I14" s="86">
        <v>45717</v>
      </c>
    </row>
    <row r="15" spans="2:9" s="54" customFormat="1" ht="75" customHeight="1" x14ac:dyDescent="0.15">
      <c r="B15" s="84"/>
      <c r="C15" s="129"/>
      <c r="D15" s="129"/>
      <c r="E15" s="127"/>
      <c r="F15" s="56"/>
      <c r="G15" s="56"/>
      <c r="H15" s="56"/>
      <c r="I15" s="87"/>
    </row>
    <row r="16" spans="2:9" s="33" customFormat="1" ht="25" customHeight="1" x14ac:dyDescent="0.2">
      <c r="B16" s="77"/>
      <c r="C16" s="83">
        <f t="array" ref="C16:I16">DaysAndWeeks+DATE(CalendarYear,2,1)-WEEKDAY(DATE(CalendarYear,2,1),(WeekStart="M")+1)+36</f>
        <v>45718</v>
      </c>
      <c r="D16" s="39">
        <v>45719</v>
      </c>
      <c r="E16" s="39">
        <v>45720</v>
      </c>
      <c r="F16" s="39">
        <v>45721</v>
      </c>
      <c r="G16" s="39">
        <v>45722</v>
      </c>
      <c r="H16" s="39">
        <v>45723</v>
      </c>
      <c r="I16" s="88">
        <v>45724</v>
      </c>
    </row>
    <row r="17" spans="2:9" s="6" customFormat="1" ht="75" customHeight="1" x14ac:dyDescent="0.15">
      <c r="B17" s="75"/>
      <c r="C17" s="50"/>
      <c r="D17" s="3"/>
      <c r="E17" s="3"/>
      <c r="F17" s="3"/>
      <c r="G17" s="3"/>
      <c r="H17" s="3"/>
      <c r="I17" s="95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  <row r="22" spans="2:9" x14ac:dyDescent="0.15">
      <c r="C22" s="6"/>
    </row>
  </sheetData>
  <mergeCells count="3">
    <mergeCell ref="C18:I18"/>
    <mergeCell ref="C2:I2"/>
    <mergeCell ref="D4:H4"/>
  </mergeCells>
  <conditionalFormatting sqref="C18">
    <cfRule type="expression" dxfId="36" priority="2">
      <formula>AND(DAY(C18)&gt;=1,DAY(C18)&lt;=15)</formula>
    </cfRule>
  </conditionalFormatting>
  <conditionalFormatting sqref="C6:D6">
    <cfRule type="expression" dxfId="35" priority="5">
      <formula>DAY(C6)&gt;8</formula>
    </cfRule>
  </conditionalFormatting>
  <conditionalFormatting sqref="C8:E8">
    <cfRule type="expression" dxfId="34" priority="3">
      <formula>DAY(C8)&gt;8</formula>
    </cfRule>
  </conditionalFormatting>
  <conditionalFormatting sqref="C14:I14 D15:I15 C16:I16">
    <cfRule type="expression" dxfId="33" priority="6">
      <formula>AND(DAY(C14)&gt;=1,DAY(C14)&lt;=15)</formula>
    </cfRule>
  </conditionalFormatting>
  <conditionalFormatting sqref="E6:I6">
    <cfRule type="expression" dxfId="32" priority="7">
      <formula>DAY(E6)&gt;8</formula>
    </cfRule>
  </conditionalFormatting>
  <conditionalFormatting sqref="I17">
    <cfRule type="expression" dxfId="31" priority="1">
      <formula>AND(DAY(I17)&gt;=1,DAY(I17)&lt;=15)</formula>
    </cfRule>
  </conditionalFormatting>
  <hyperlinks>
    <hyperlink ref="H3" location="MARCH!A1" tooltip="Navigation link to the next month" display="MARCH" xr:uid="{00000000-0004-0000-0100-000000000000}"/>
    <hyperlink ref="G3" location="JANUARY!A1" tooltip="Navigation link to the previous month" display="JANUARY" xr:uid="{71D1C575-D984-224A-889F-51B370E9F67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CFAA49"/>
    <pageSetUpPr fitToPage="1"/>
  </sheetPr>
  <dimension ref="B1:J21"/>
  <sheetViews>
    <sheetView showGridLines="0" tabSelected="1" zoomScaleNormal="100" workbookViewId="0">
      <pane ySplit="5" topLeftCell="A6" activePane="bottomLeft" state="frozen"/>
      <selection pane="bottomLeft" activeCell="J15" sqref="J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10" ht="15" customHeight="1" thickBot="1" x14ac:dyDescent="0.2">
      <c r="C1" s="81"/>
      <c r="D1" s="81"/>
      <c r="E1" s="81"/>
      <c r="F1" s="81"/>
      <c r="G1" s="81"/>
      <c r="H1" s="81"/>
      <c r="I1" s="81"/>
    </row>
    <row r="2" spans="2:10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10" ht="20" customHeight="1" x14ac:dyDescent="0.15">
      <c r="B3" s="76"/>
      <c r="C3" s="31"/>
      <c r="D3" s="29"/>
      <c r="E3" s="29"/>
      <c r="F3" s="30"/>
      <c r="G3" s="49" t="s">
        <v>9</v>
      </c>
      <c r="H3" s="49" t="s">
        <v>10</v>
      </c>
      <c r="I3" s="93"/>
    </row>
    <row r="4" spans="2:10" ht="75" customHeight="1" x14ac:dyDescent="0.65">
      <c r="B4" s="76"/>
      <c r="C4" s="142">
        <f>CalendarYear</f>
        <v>2025</v>
      </c>
      <c r="D4" s="184" t="s">
        <v>11</v>
      </c>
      <c r="E4" s="184"/>
      <c r="F4" s="184"/>
      <c r="G4" s="184"/>
      <c r="H4" s="184"/>
      <c r="I4" s="143"/>
    </row>
    <row r="5" spans="2:10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10" s="33" customFormat="1" ht="25" customHeight="1" x14ac:dyDescent="0.2">
      <c r="B6" s="77"/>
      <c r="C6" s="65">
        <f t="array" ref="C6:I6">DaysAndWeeks+DATE(CalendarYear,3,1)-WEEKDAY(DATE(CalendarYear,3,1),(WeekStart="M")+1)+1</f>
        <v>45711</v>
      </c>
      <c r="D6" s="36">
        <v>45712</v>
      </c>
      <c r="E6" s="154">
        <v>45713</v>
      </c>
      <c r="F6" s="34">
        <v>45714</v>
      </c>
      <c r="G6" s="34">
        <v>45715</v>
      </c>
      <c r="H6" s="34">
        <v>45716</v>
      </c>
      <c r="I6" s="69">
        <v>45717</v>
      </c>
    </row>
    <row r="7" spans="2:10" s="54" customFormat="1" ht="75" customHeight="1" x14ac:dyDescent="0.15">
      <c r="B7" s="84"/>
      <c r="C7" s="94"/>
      <c r="D7" s="55"/>
      <c r="E7" s="138"/>
      <c r="F7" s="129"/>
      <c r="G7" s="129"/>
      <c r="H7" s="129">
        <v>0.625</v>
      </c>
      <c r="I7" s="85"/>
    </row>
    <row r="8" spans="2:10" s="33" customFormat="1" ht="25" customHeight="1" x14ac:dyDescent="0.2">
      <c r="B8" s="77"/>
      <c r="C8" s="37">
        <f t="array" ref="C8:I8">DaysAndWeeks+DATE(CalendarYear,3,1)-WEEKDAY(DATE(CalendarYear,3,1),(WeekStart="M")+1)+8</f>
        <v>45718</v>
      </c>
      <c r="D8" s="34">
        <v>45719</v>
      </c>
      <c r="E8" s="34">
        <v>45720</v>
      </c>
      <c r="F8" s="34">
        <v>45721</v>
      </c>
      <c r="G8" s="37">
        <v>45722</v>
      </c>
      <c r="H8" s="34">
        <v>45723</v>
      </c>
      <c r="I8" s="69">
        <v>45724</v>
      </c>
      <c r="J8" s="54"/>
    </row>
    <row r="9" spans="2:10" s="54" customFormat="1" ht="75" customHeight="1" x14ac:dyDescent="0.15">
      <c r="B9" s="84"/>
      <c r="C9" s="129"/>
      <c r="D9" s="53"/>
      <c r="E9" s="129"/>
      <c r="F9" s="129"/>
      <c r="G9" s="130"/>
      <c r="H9" s="129"/>
      <c r="I9" s="85"/>
    </row>
    <row r="10" spans="2:10" s="33" customFormat="1" ht="25" customHeight="1" x14ac:dyDescent="0.2">
      <c r="B10" s="77"/>
      <c r="C10" s="37">
        <f t="array" ref="C10:I10">DaysAndWeeks+DATE(CalendarYear,3,1)-WEEKDAY(DATE(CalendarYear,3,1),(WeekStart="M")+1)+15</f>
        <v>45725</v>
      </c>
      <c r="D10" s="34">
        <v>45726</v>
      </c>
      <c r="E10" s="34">
        <v>45727</v>
      </c>
      <c r="F10" s="34">
        <v>45728</v>
      </c>
      <c r="G10" s="34">
        <v>45729</v>
      </c>
      <c r="H10" s="34">
        <v>45730</v>
      </c>
      <c r="I10" s="69">
        <v>45731</v>
      </c>
    </row>
    <row r="11" spans="2:10" s="54" customFormat="1" ht="75" customHeight="1" x14ac:dyDescent="0.15">
      <c r="B11" s="84"/>
      <c r="C11" s="129"/>
      <c r="D11" s="129"/>
      <c r="E11" s="129"/>
      <c r="G11" s="129"/>
      <c r="H11" s="129">
        <v>0.625</v>
      </c>
      <c r="I11" s="85"/>
    </row>
    <row r="12" spans="2:10" s="33" customFormat="1" ht="25" customHeight="1" x14ac:dyDescent="0.2">
      <c r="B12" s="77"/>
      <c r="C12" s="37">
        <f t="array" ref="C12:I12">DaysAndWeeks+DATE(CalendarYear,3,1)-WEEKDAY(DATE(CalendarYear,3,1),(WeekStart="M")+1)+22</f>
        <v>45732</v>
      </c>
      <c r="D12" s="34">
        <v>45733</v>
      </c>
      <c r="E12" s="34">
        <v>45734</v>
      </c>
      <c r="F12" s="34">
        <v>45735</v>
      </c>
      <c r="G12" s="34">
        <v>45736</v>
      </c>
      <c r="H12" s="38">
        <v>45737</v>
      </c>
      <c r="I12" s="90">
        <v>45738</v>
      </c>
    </row>
    <row r="13" spans="2:10" s="54" customFormat="1" ht="75" customHeight="1" x14ac:dyDescent="0.15">
      <c r="B13" s="84"/>
      <c r="C13" s="129"/>
      <c r="D13" s="53"/>
      <c r="E13" s="129"/>
      <c r="F13" s="129"/>
      <c r="G13" s="129"/>
      <c r="H13" s="129">
        <v>0.625</v>
      </c>
      <c r="I13" s="85"/>
    </row>
    <row r="14" spans="2:10" s="33" customFormat="1" ht="25" customHeight="1" x14ac:dyDescent="0.2">
      <c r="B14" s="77"/>
      <c r="C14" s="45">
        <f t="array" ref="C14:I14">DaysAndWeeks+DATE(CalendarYear,3,1)-WEEKDAY(DATE(CalendarYear,3,1),(WeekStart="M")+1)+29</f>
        <v>45739</v>
      </c>
      <c r="D14" s="34">
        <v>45740</v>
      </c>
      <c r="E14" s="34">
        <v>45741</v>
      </c>
      <c r="F14" s="34">
        <v>45742</v>
      </c>
      <c r="G14" s="45">
        <v>45743</v>
      </c>
      <c r="H14" s="155">
        <v>45744</v>
      </c>
      <c r="I14" s="71">
        <v>45745</v>
      </c>
    </row>
    <row r="15" spans="2:10" s="54" customFormat="1" ht="75" customHeight="1" x14ac:dyDescent="0.15">
      <c r="B15" s="84"/>
      <c r="C15" s="129"/>
      <c r="D15" s="129"/>
      <c r="E15" s="129"/>
      <c r="F15" s="129"/>
      <c r="G15" s="127"/>
      <c r="H15" s="170"/>
      <c r="I15" s="91"/>
    </row>
    <row r="16" spans="2:10" s="33" customFormat="1" ht="25" customHeight="1" x14ac:dyDescent="0.2">
      <c r="B16" s="77"/>
      <c r="C16" s="43">
        <f t="array" ref="C16:I16">DaysAndWeeks+DATE(CalendarYear,3,1)-WEEKDAY(DATE(CalendarYear,3,1),(WeekStart="M")+1)+36</f>
        <v>45746</v>
      </c>
      <c r="D16" s="36">
        <v>45747</v>
      </c>
      <c r="E16" s="36">
        <v>45748</v>
      </c>
      <c r="F16" s="36">
        <v>45749</v>
      </c>
      <c r="G16" s="36">
        <v>45750</v>
      </c>
      <c r="H16" s="36">
        <v>45751</v>
      </c>
      <c r="I16" s="71">
        <v>45752</v>
      </c>
    </row>
    <row r="17" spans="2:9" s="6" customFormat="1" ht="75" customHeight="1" x14ac:dyDescent="0.15">
      <c r="B17" s="75"/>
      <c r="C17" s="44"/>
      <c r="D17" s="42"/>
      <c r="E17" s="42"/>
      <c r="F17" s="42"/>
      <c r="G17" s="42"/>
      <c r="H17" s="42"/>
      <c r="I17" s="92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7">
    <cfRule type="expression" dxfId="30" priority="1">
      <formula>AND(DAY(C7)&gt;=1,DAY(C7)&lt;=15)</formula>
    </cfRule>
  </conditionalFormatting>
  <conditionalFormatting sqref="C18">
    <cfRule type="expression" dxfId="29" priority="2">
      <formula>AND(DAY(C18)&gt;=1,DAY(C18)&lt;=15)</formula>
    </cfRule>
  </conditionalFormatting>
  <conditionalFormatting sqref="C6:H6">
    <cfRule type="expression" dxfId="28" priority="4">
      <formula>DAY(C6)&gt;8</formula>
    </cfRule>
  </conditionalFormatting>
  <conditionalFormatting sqref="C14:I17">
    <cfRule type="expression" dxfId="27" priority="3">
      <formula>AND(DAY(C14)&gt;=1,DAY(C14)&lt;=15)</formula>
    </cfRule>
  </conditionalFormatting>
  <hyperlinks>
    <hyperlink ref="G3" location="FEBRUARY!A1" tooltip="Navigation link to the previous month" display="&lt;- FEBRUARY" xr:uid="{00000000-0004-0000-0200-000001000000}"/>
    <hyperlink ref="H3" location="APRIL!A1" tooltip="Navigation link to the next month" display="APRIL -&gt;" xr:uid="{00000000-0004-0000-02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6E8390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K15" sqref="K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15">
      <c r="B3" s="76"/>
      <c r="C3" s="18"/>
      <c r="D3" s="18"/>
      <c r="E3" s="46"/>
      <c r="F3" s="46"/>
      <c r="G3" s="18" t="s">
        <v>12</v>
      </c>
      <c r="H3" s="18" t="s">
        <v>13</v>
      </c>
      <c r="I3" s="97"/>
    </row>
    <row r="4" spans="2:9" ht="75" customHeight="1" x14ac:dyDescent="0.65">
      <c r="B4" s="76"/>
      <c r="C4" s="142">
        <f>CalendarYear</f>
        <v>2025</v>
      </c>
      <c r="D4" s="188" t="s">
        <v>14</v>
      </c>
      <c r="E4" s="188"/>
      <c r="F4" s="188"/>
      <c r="G4" s="188"/>
      <c r="H4" s="188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DaysAndWeeks+DATE(CalendarYear,4,1)-WEEKDAY(DATE(CalendarYear,4,1),(WeekStart="M")+1)+1</f>
        <v>45746</v>
      </c>
      <c r="D6" s="36">
        <v>45747</v>
      </c>
      <c r="E6" s="36">
        <v>45748</v>
      </c>
      <c r="F6" s="36">
        <v>45749</v>
      </c>
      <c r="G6" s="36">
        <v>45750</v>
      </c>
      <c r="H6" s="36">
        <v>45751</v>
      </c>
      <c r="I6" s="69">
        <v>45752</v>
      </c>
    </row>
    <row r="7" spans="2:9" s="54" customFormat="1" ht="75" customHeight="1" x14ac:dyDescent="0.15">
      <c r="B7" s="84"/>
      <c r="C7" s="57"/>
      <c r="D7" s="58"/>
      <c r="E7" s="58"/>
      <c r="F7" s="55"/>
      <c r="G7" s="131"/>
      <c r="H7" s="55"/>
      <c r="I7" s="85"/>
    </row>
    <row r="8" spans="2:9" s="33" customFormat="1" ht="25" customHeight="1" x14ac:dyDescent="0.2">
      <c r="B8" s="77"/>
      <c r="C8" s="37">
        <f t="array" ref="C8:I8">DaysAndWeeks+DATE(CalendarYear,4,1)-WEEKDAY(DATE(CalendarYear,4,1),(WeekStart="M")+1)+8</f>
        <v>45753</v>
      </c>
      <c r="D8" s="34">
        <v>45754</v>
      </c>
      <c r="E8" s="34">
        <v>45755</v>
      </c>
      <c r="F8" s="34">
        <v>45756</v>
      </c>
      <c r="G8" s="34">
        <v>45757</v>
      </c>
      <c r="H8" s="34">
        <v>45758</v>
      </c>
      <c r="I8" s="69">
        <v>45759</v>
      </c>
    </row>
    <row r="9" spans="2:9" s="54" customFormat="1" ht="75" customHeight="1" x14ac:dyDescent="0.15">
      <c r="B9" s="84"/>
      <c r="C9" s="129"/>
      <c r="D9" s="53"/>
      <c r="E9" s="129"/>
      <c r="F9" s="129"/>
      <c r="G9" s="132"/>
      <c r="H9" s="129">
        <v>0.625</v>
      </c>
      <c r="I9" s="85"/>
    </row>
    <row r="10" spans="2:9" s="33" customFormat="1" ht="25" customHeight="1" x14ac:dyDescent="0.2">
      <c r="B10" s="77"/>
      <c r="C10" s="37">
        <f t="array" ref="C10:I10">DaysAndWeeks+DATE(CalendarYear,4,1)-WEEKDAY(DATE(CalendarYear,4,1),(WeekStart="M")+1)+15</f>
        <v>45760</v>
      </c>
      <c r="D10" s="34">
        <v>45761</v>
      </c>
      <c r="E10" s="34">
        <v>45762</v>
      </c>
      <c r="F10" s="34">
        <v>45763</v>
      </c>
      <c r="G10" s="34">
        <v>45764</v>
      </c>
      <c r="H10" s="34">
        <v>45765</v>
      </c>
      <c r="I10" s="69">
        <v>45766</v>
      </c>
    </row>
    <row r="11" spans="2:9" s="54" customFormat="1" ht="75" customHeight="1" x14ac:dyDescent="0.15">
      <c r="B11" s="84"/>
      <c r="C11" s="129"/>
      <c r="D11" s="129"/>
      <c r="E11" s="129"/>
      <c r="F11" s="129"/>
      <c r="G11" s="129"/>
      <c r="H11" s="129">
        <v>0.625</v>
      </c>
      <c r="I11" s="85"/>
    </row>
    <row r="12" spans="2:9" s="33" customFormat="1" ht="25" customHeight="1" x14ac:dyDescent="0.2">
      <c r="B12" s="77"/>
      <c r="C12" s="37">
        <f t="array" ref="C12:I12">DaysAndWeeks+DATE(CalendarYear,4,1)-WEEKDAY(DATE(CalendarYear,4,1),(WeekStart="M")+1)+22</f>
        <v>45767</v>
      </c>
      <c r="D12" s="34">
        <v>45768</v>
      </c>
      <c r="E12" s="34">
        <v>45769</v>
      </c>
      <c r="F12" s="34">
        <v>45770</v>
      </c>
      <c r="G12" s="34">
        <v>45771</v>
      </c>
      <c r="H12" s="34">
        <v>45772</v>
      </c>
      <c r="I12" s="69">
        <v>45773</v>
      </c>
    </row>
    <row r="13" spans="2:9" s="54" customFormat="1" ht="75" customHeight="1" x14ac:dyDescent="0.15">
      <c r="B13" s="84"/>
      <c r="C13" s="129"/>
      <c r="D13" s="53"/>
      <c r="E13" s="129"/>
      <c r="F13" s="129"/>
      <c r="G13" s="132"/>
      <c r="H13" s="129"/>
      <c r="I13" s="85"/>
    </row>
    <row r="14" spans="2:9" s="33" customFormat="1" ht="25" customHeight="1" x14ac:dyDescent="0.2">
      <c r="B14" s="77"/>
      <c r="C14" s="37">
        <f t="array" ref="C14:I14">DaysAndWeeks+DATE(CalendarYear,4,1)-WEEKDAY(DATE(CalendarYear,4,1),(WeekStart="M")+1)+29</f>
        <v>45774</v>
      </c>
      <c r="D14" s="34">
        <v>45775</v>
      </c>
      <c r="E14" s="34">
        <v>45776</v>
      </c>
      <c r="F14" s="34">
        <v>45777</v>
      </c>
      <c r="G14" s="34">
        <v>45778</v>
      </c>
      <c r="H14" s="34">
        <v>45779</v>
      </c>
      <c r="I14" s="69">
        <v>45780</v>
      </c>
    </row>
    <row r="15" spans="2:9" s="54" customFormat="1" ht="75" customHeight="1" x14ac:dyDescent="0.15">
      <c r="B15" s="84"/>
      <c r="C15" s="129"/>
      <c r="D15" s="129"/>
      <c r="E15" s="129"/>
      <c r="F15" s="129"/>
      <c r="G15" s="129"/>
      <c r="H15" s="129">
        <v>0.625</v>
      </c>
      <c r="I15" s="85"/>
    </row>
    <row r="16" spans="2:9" s="33" customFormat="1" ht="25" customHeight="1" x14ac:dyDescent="0.2">
      <c r="B16" s="77"/>
      <c r="C16" s="156">
        <f t="array" ref="C16:I16">DaysAndWeeks+DATE(CalendarYear,4,1)-WEEKDAY(DATE(CalendarYear,4,1),(WeekStart="M")+1)+36</f>
        <v>45781</v>
      </c>
      <c r="D16" s="52">
        <v>45782</v>
      </c>
      <c r="E16" s="52">
        <v>45783</v>
      </c>
      <c r="F16" s="52">
        <v>45784</v>
      </c>
      <c r="G16" s="52">
        <v>45785</v>
      </c>
      <c r="H16" s="52">
        <v>45786</v>
      </c>
      <c r="I16" s="96">
        <v>45787</v>
      </c>
    </row>
    <row r="17" spans="2:9" s="6" customFormat="1" ht="75" customHeight="1" x14ac:dyDescent="0.15">
      <c r="B17" s="75"/>
      <c r="C17" s="129"/>
      <c r="D17" s="42"/>
      <c r="E17" s="42"/>
      <c r="F17" s="42"/>
      <c r="G17" s="42"/>
      <c r="H17" s="42"/>
      <c r="I17" s="92"/>
    </row>
    <row r="18" spans="2:9" ht="125" customHeight="1" thickBot="1" x14ac:dyDescent="0.2">
      <c r="B18" s="76"/>
      <c r="C18" s="185" t="s">
        <v>5</v>
      </c>
      <c r="D18" s="186"/>
      <c r="E18" s="186"/>
      <c r="F18" s="186"/>
      <c r="G18" s="186"/>
      <c r="H18" s="186"/>
      <c r="I18" s="187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6" priority="1">
      <formula>AND(DAY(C18)&gt;=1,DAY(C18)&lt;=15)</formula>
    </cfRule>
  </conditionalFormatting>
  <conditionalFormatting sqref="C6:H6">
    <cfRule type="expression" dxfId="25" priority="3">
      <formula>DAY(C6)&gt;8</formula>
    </cfRule>
  </conditionalFormatting>
  <conditionalFormatting sqref="C14:I14 C15:D15 F15:I15 C16:I17">
    <cfRule type="expression" dxfId="24" priority="2">
      <formula>AND(DAY(C14)&gt;=1,DAY(C14)&lt;=15)</formula>
    </cfRule>
  </conditionalFormatting>
  <hyperlinks>
    <hyperlink ref="G3" location="MARCH!A1" tooltip="Navigation link to the previous month" display="&lt;- MARCH" xr:uid="{00000000-0004-0000-0300-000001000000}"/>
    <hyperlink ref="H3" location="MAY!A1" tooltip="Navigation link to the next month" display="MAY -&gt;" xr:uid="{00000000-0004-0000-03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172743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K16" sqref="K16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3">
      <c r="B3" s="76"/>
      <c r="C3" s="59"/>
      <c r="D3" s="60"/>
      <c r="E3" s="60"/>
      <c r="F3" s="29"/>
      <c r="G3" s="18" t="s">
        <v>15</v>
      </c>
      <c r="H3" s="18" t="s">
        <v>16</v>
      </c>
      <c r="I3" s="80"/>
    </row>
    <row r="4" spans="2:9" ht="75" customHeight="1" x14ac:dyDescent="0.65">
      <c r="B4" s="76"/>
      <c r="C4" s="142">
        <f>CalendarYear</f>
        <v>2025</v>
      </c>
      <c r="D4" s="188" t="s">
        <v>17</v>
      </c>
      <c r="E4" s="188"/>
      <c r="F4" s="188"/>
      <c r="G4" s="188"/>
      <c r="H4" s="188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65">
        <f t="array" ref="C6:I6">DaysAndWeeks+DATE(CalendarYear,5,1)-WEEKDAY(DATE(CalendarYear,5,1),(WeekStart="M")+1)+1</f>
        <v>45774</v>
      </c>
      <c r="D6" s="113">
        <v>45775</v>
      </c>
      <c r="E6" s="118">
        <v>45776</v>
      </c>
      <c r="F6" s="118">
        <v>45777</v>
      </c>
      <c r="G6" s="118">
        <v>45778</v>
      </c>
      <c r="H6" s="118">
        <v>45779</v>
      </c>
      <c r="I6" s="119">
        <v>45780</v>
      </c>
    </row>
    <row r="7" spans="2:9" s="54" customFormat="1" ht="75" customHeight="1" x14ac:dyDescent="0.15">
      <c r="B7" s="84"/>
      <c r="C7" s="157"/>
      <c r="D7" s="10"/>
      <c r="E7" s="129"/>
      <c r="F7" s="129"/>
      <c r="G7" s="133"/>
      <c r="H7" s="129">
        <v>0.625</v>
      </c>
      <c r="I7" s="85"/>
    </row>
    <row r="8" spans="2:9" s="35" customFormat="1" ht="25" customHeight="1" x14ac:dyDescent="0.2">
      <c r="B8" s="79"/>
      <c r="C8" s="117">
        <f t="array" ref="C8:I8">DaysAndWeeks+DATE(CalendarYear,5,1)-WEEKDAY(DATE(CalendarYear,5,1),(WeekStart="M")+1)+8</f>
        <v>45781</v>
      </c>
      <c r="D8" s="113">
        <v>45782</v>
      </c>
      <c r="E8" s="113">
        <v>45783</v>
      </c>
      <c r="F8" s="113">
        <v>45784</v>
      </c>
      <c r="G8" s="113">
        <v>45785</v>
      </c>
      <c r="H8" s="113">
        <v>45786</v>
      </c>
      <c r="I8" s="114">
        <v>45787</v>
      </c>
    </row>
    <row r="9" spans="2:9" s="54" customFormat="1" ht="75" customHeight="1" x14ac:dyDescent="0.15">
      <c r="B9" s="84"/>
      <c r="C9" s="129"/>
      <c r="D9" s="129"/>
      <c r="E9" s="129"/>
      <c r="F9" s="129"/>
      <c r="G9" s="129"/>
      <c r="H9" s="129"/>
      <c r="I9" s="85"/>
    </row>
    <row r="10" spans="2:9" s="35" customFormat="1" ht="25" customHeight="1" x14ac:dyDescent="0.2">
      <c r="B10" s="79"/>
      <c r="C10" s="117">
        <f t="array" ref="C10:I10">DaysAndWeeks+DATE(CalendarYear,5,1)-WEEKDAY(DATE(CalendarYear,5,1),(WeekStart="M")+1)+15</f>
        <v>45788</v>
      </c>
      <c r="D10" s="113">
        <v>45789</v>
      </c>
      <c r="E10" s="113">
        <v>45790</v>
      </c>
      <c r="F10" s="120">
        <v>45791</v>
      </c>
      <c r="G10" s="113">
        <v>45792</v>
      </c>
      <c r="H10" s="113">
        <v>45793</v>
      </c>
      <c r="I10" s="114">
        <v>45794</v>
      </c>
    </row>
    <row r="11" spans="2:9" s="54" customFormat="1" ht="75" customHeight="1" x14ac:dyDescent="0.15">
      <c r="B11" s="84"/>
      <c r="C11" s="129"/>
      <c r="D11" s="53"/>
      <c r="E11" s="129"/>
      <c r="F11" s="171"/>
      <c r="G11" s="133"/>
      <c r="H11" s="129">
        <v>0.625</v>
      </c>
      <c r="I11" s="85"/>
    </row>
    <row r="12" spans="2:9" s="35" customFormat="1" ht="25" customHeight="1" x14ac:dyDescent="0.2">
      <c r="B12" s="79"/>
      <c r="C12" s="117">
        <f t="array" ref="C12:I12">DaysAndWeeks+DATE(CalendarYear,5,1)-WEEKDAY(DATE(CalendarYear,5,1),(WeekStart="M")+1)+22</f>
        <v>45795</v>
      </c>
      <c r="D12" s="113">
        <v>45796</v>
      </c>
      <c r="E12" s="113">
        <v>45797</v>
      </c>
      <c r="F12" s="113">
        <v>45798</v>
      </c>
      <c r="G12" s="113">
        <v>45799</v>
      </c>
      <c r="H12" s="113">
        <v>45800</v>
      </c>
      <c r="I12" s="114">
        <v>45801</v>
      </c>
    </row>
    <row r="13" spans="2:9" s="54" customFormat="1" ht="75" customHeight="1" x14ac:dyDescent="0.15">
      <c r="B13" s="84"/>
      <c r="C13" s="129"/>
      <c r="D13" s="129"/>
      <c r="E13" s="129"/>
      <c r="F13" s="53"/>
      <c r="G13" s="129"/>
      <c r="H13" s="129">
        <v>0.625</v>
      </c>
      <c r="I13" s="85"/>
    </row>
    <row r="14" spans="2:9" s="35" customFormat="1" ht="25" customHeight="1" x14ac:dyDescent="0.2">
      <c r="B14" s="79"/>
      <c r="C14" s="117">
        <f t="array" ref="C14:I14">DaysAndWeeks+DATE(CalendarYear,5,1)-WEEKDAY(DATE(CalendarYear,5,1),(WeekStart="M")+1)+29</f>
        <v>45802</v>
      </c>
      <c r="D14" s="113">
        <v>45803</v>
      </c>
      <c r="E14" s="113">
        <v>45804</v>
      </c>
      <c r="F14" s="113">
        <v>45805</v>
      </c>
      <c r="G14" s="36">
        <v>45806</v>
      </c>
      <c r="H14" s="36">
        <v>45807</v>
      </c>
      <c r="I14" s="71">
        <v>45808</v>
      </c>
    </row>
    <row r="15" spans="2:9" s="54" customFormat="1" ht="75" customHeight="1" x14ac:dyDescent="0.15">
      <c r="B15" s="84"/>
      <c r="C15" s="129"/>
      <c r="D15" s="136"/>
      <c r="E15" s="129"/>
      <c r="F15" s="129"/>
      <c r="G15" s="55"/>
      <c r="H15" s="55"/>
      <c r="I15" s="91"/>
    </row>
    <row r="16" spans="2:9" s="33" customFormat="1" ht="25" customHeight="1" x14ac:dyDescent="0.2">
      <c r="B16" s="77"/>
      <c r="C16" s="43">
        <f t="array" ref="C16:I16">DaysAndWeeks+DATE(CalendarYear,5,1)-WEEKDAY(DATE(CalendarYear,5,1),(WeekStart="M")+1)+36</f>
        <v>45809</v>
      </c>
      <c r="D16" s="36">
        <v>45810</v>
      </c>
      <c r="E16" s="36">
        <v>45811</v>
      </c>
      <c r="F16" s="36">
        <v>45812</v>
      </c>
      <c r="G16" s="36">
        <v>45813</v>
      </c>
      <c r="H16" s="36">
        <v>45814</v>
      </c>
      <c r="I16" s="71">
        <v>45815</v>
      </c>
    </row>
    <row r="17" spans="2:9" ht="75" customHeight="1" x14ac:dyDescent="0.15">
      <c r="B17" s="76"/>
      <c r="C17" s="48"/>
      <c r="D17" s="47"/>
      <c r="E17" s="47"/>
      <c r="F17" s="47"/>
      <c r="G17" s="47"/>
      <c r="H17" s="47"/>
      <c r="I17" s="98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23" priority="1">
      <formula>AND(DAY(C18)&gt;=1,DAY(C18)&lt;=15)</formula>
    </cfRule>
  </conditionalFormatting>
  <conditionalFormatting sqref="C6:H6">
    <cfRule type="expression" dxfId="22" priority="3">
      <formula>DAY(C6)&gt;8</formula>
    </cfRule>
  </conditionalFormatting>
  <conditionalFormatting sqref="C14:I14 D15 F15:I15 C16:I17">
    <cfRule type="expression" dxfId="21" priority="2">
      <formula>AND(DAY(C14)&gt;=1,DAY(C14)&lt;=15)</formula>
    </cfRule>
  </conditionalFormatting>
  <hyperlinks>
    <hyperlink ref="G3" location="APRIL!A1" tooltip="Navigation link to the previous month" display="&lt;- APRIL" xr:uid="{00000000-0004-0000-0400-000001000000}"/>
    <hyperlink ref="H3" location="JUNE!A1" tooltip="Navigation link to the next month" display="JUNE -&gt;" xr:uid="{00000000-0004-0000-04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8FC6E2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H15" sqref="H15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3">
      <c r="B3" s="76"/>
      <c r="C3" s="59"/>
      <c r="D3" s="60"/>
      <c r="E3" s="60"/>
      <c r="F3" s="61"/>
      <c r="G3" s="18" t="s">
        <v>18</v>
      </c>
      <c r="H3" s="18" t="s">
        <v>19</v>
      </c>
      <c r="I3" s="80"/>
    </row>
    <row r="4" spans="2:9" ht="75" customHeight="1" x14ac:dyDescent="0.65">
      <c r="B4" s="76"/>
      <c r="C4" s="142">
        <f>CalendarYear</f>
        <v>2025</v>
      </c>
      <c r="D4" s="188" t="s">
        <v>20</v>
      </c>
      <c r="E4" s="188"/>
      <c r="F4" s="188"/>
      <c r="G4" s="188"/>
      <c r="H4" s="188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DaysAndWeeks+DATE(CalendarYear,6,1)-WEEKDAY(DATE(CalendarYear,6,1),(WeekStart="M")+1)+1</f>
        <v>45809</v>
      </c>
      <c r="D6" s="36">
        <v>45810</v>
      </c>
      <c r="E6" s="36">
        <v>45811</v>
      </c>
      <c r="F6" s="36">
        <v>45812</v>
      </c>
      <c r="G6" s="34">
        <v>45813</v>
      </c>
      <c r="H6" s="34">
        <v>45814</v>
      </c>
      <c r="I6" s="69">
        <v>45815</v>
      </c>
    </row>
    <row r="7" spans="2:9" s="67" customFormat="1" ht="75" customHeight="1" x14ac:dyDescent="0.15">
      <c r="B7" s="78"/>
      <c r="C7" s="68"/>
      <c r="D7" s="66"/>
      <c r="E7" s="135"/>
      <c r="F7" s="158"/>
      <c r="G7" s="134"/>
      <c r="H7" s="125"/>
      <c r="I7" s="70"/>
    </row>
    <row r="8" spans="2:9" s="35" customFormat="1" ht="25" customHeight="1" x14ac:dyDescent="0.2">
      <c r="B8" s="79"/>
      <c r="C8" s="37">
        <f t="array" ref="C8:I8">DaysAndWeeks+DATE(CalendarYear,6,1)-WEEKDAY(DATE(CalendarYear,6,1),(WeekStart="M")+1)+8</f>
        <v>45816</v>
      </c>
      <c r="D8" s="34">
        <v>45817</v>
      </c>
      <c r="E8" s="34">
        <v>45818</v>
      </c>
      <c r="F8" s="34">
        <v>45819</v>
      </c>
      <c r="G8" s="34">
        <v>45820</v>
      </c>
      <c r="H8" s="34">
        <v>45821</v>
      </c>
      <c r="I8" s="69">
        <v>45822</v>
      </c>
    </row>
    <row r="9" spans="2:9" s="67" customFormat="1" ht="75" customHeight="1" x14ac:dyDescent="0.15">
      <c r="B9" s="78"/>
      <c r="C9" s="125"/>
      <c r="D9" s="125"/>
      <c r="E9" s="129"/>
      <c r="F9" s="125"/>
      <c r="G9" s="129"/>
      <c r="H9" s="125">
        <v>0.625</v>
      </c>
      <c r="I9" s="70"/>
    </row>
    <row r="10" spans="2:9" s="35" customFormat="1" ht="25" customHeight="1" x14ac:dyDescent="0.2">
      <c r="B10" s="79"/>
      <c r="C10" s="37">
        <f t="array" ref="C10:I10">DaysAndWeeks+DATE(CalendarYear,6,1)-WEEKDAY(DATE(CalendarYear,6,1),(WeekStart="M")+1)+15</f>
        <v>45823</v>
      </c>
      <c r="D10" s="34">
        <v>45824</v>
      </c>
      <c r="E10" s="34">
        <v>45825</v>
      </c>
      <c r="F10" s="34">
        <v>45826</v>
      </c>
      <c r="G10" s="34">
        <v>45827</v>
      </c>
      <c r="H10" s="34">
        <v>45828</v>
      </c>
      <c r="I10" s="69">
        <v>45829</v>
      </c>
    </row>
    <row r="11" spans="2:9" s="67" customFormat="1" ht="75" customHeight="1" x14ac:dyDescent="0.15">
      <c r="B11" s="78"/>
      <c r="C11" s="125"/>
      <c r="D11" s="137"/>
      <c r="E11" s="129"/>
      <c r="F11" s="125"/>
      <c r="G11" s="134"/>
      <c r="H11" s="125">
        <v>0.625</v>
      </c>
      <c r="I11" s="70"/>
    </row>
    <row r="12" spans="2:9" s="35" customFormat="1" ht="25" customHeight="1" x14ac:dyDescent="0.2">
      <c r="B12" s="79"/>
      <c r="C12" s="37">
        <f t="array" ref="C12:I12">DaysAndWeeks+DATE(CalendarYear,6,1)-WEEKDAY(DATE(CalendarYear,6,1),(WeekStart="M")+1)+22</f>
        <v>45830</v>
      </c>
      <c r="D12" s="34">
        <v>45831</v>
      </c>
      <c r="E12" s="34">
        <v>45832</v>
      </c>
      <c r="F12" s="34">
        <v>45833</v>
      </c>
      <c r="G12" s="34">
        <v>45834</v>
      </c>
      <c r="H12" s="34">
        <v>45835</v>
      </c>
      <c r="I12" s="69">
        <v>45836</v>
      </c>
    </row>
    <row r="13" spans="2:9" s="67" customFormat="1" ht="75" customHeight="1" x14ac:dyDescent="0.15">
      <c r="B13" s="78"/>
      <c r="C13" s="125"/>
      <c r="D13" s="125"/>
      <c r="E13" s="129"/>
      <c r="F13" s="125"/>
      <c r="G13" s="129"/>
      <c r="H13" s="125"/>
      <c r="I13" s="70"/>
    </row>
    <row r="14" spans="2:9" s="35" customFormat="1" ht="25" customHeight="1" x14ac:dyDescent="0.2">
      <c r="B14" s="79"/>
      <c r="C14" s="37">
        <f t="array" ref="C14:I14">DaysAndWeeks+DATE(CalendarYear,6,1)-WEEKDAY(DATE(CalendarYear,6,1),(WeekStart="M")+1)+29</f>
        <v>45837</v>
      </c>
      <c r="D14" s="34">
        <v>45838</v>
      </c>
      <c r="E14" s="34">
        <v>45839</v>
      </c>
      <c r="F14" s="34">
        <v>45840</v>
      </c>
      <c r="G14" s="34">
        <v>45841</v>
      </c>
      <c r="H14" s="144">
        <v>45842</v>
      </c>
      <c r="I14" s="71">
        <v>45843</v>
      </c>
    </row>
    <row r="15" spans="2:9" s="67" customFormat="1" ht="75" customHeight="1" x14ac:dyDescent="0.15">
      <c r="B15" s="78"/>
      <c r="C15" s="125"/>
      <c r="D15" s="137"/>
      <c r="E15" s="129"/>
      <c r="F15" s="125"/>
      <c r="G15" s="134"/>
      <c r="H15" s="125">
        <v>0.625</v>
      </c>
      <c r="I15" s="72"/>
    </row>
    <row r="16" spans="2:9" s="33" customFormat="1" ht="25" customHeight="1" x14ac:dyDescent="0.2">
      <c r="B16" s="77"/>
      <c r="C16" s="43">
        <f t="array" ref="C16:I16">DaysAndWeeks+DATE(CalendarYear,6,1)-WEEKDAY(DATE(CalendarYear,6,1),(WeekStart="M")+1)+36</f>
        <v>45844</v>
      </c>
      <c r="D16" s="36">
        <v>45845</v>
      </c>
      <c r="E16" s="36">
        <v>45846</v>
      </c>
      <c r="F16" s="36">
        <v>45847</v>
      </c>
      <c r="G16" s="36">
        <v>45848</v>
      </c>
      <c r="H16" s="36">
        <v>45849</v>
      </c>
      <c r="I16" s="71">
        <v>45850</v>
      </c>
    </row>
    <row r="17" spans="2:9" s="33" customFormat="1" ht="75" customHeight="1" x14ac:dyDescent="0.2">
      <c r="B17" s="77"/>
      <c r="C17" s="73"/>
      <c r="D17" s="64"/>
      <c r="E17" s="64"/>
      <c r="F17" s="64"/>
      <c r="G17" s="64"/>
      <c r="H17" s="64"/>
      <c r="I17" s="74"/>
    </row>
    <row r="18" spans="2:9" ht="125" customHeight="1" thickBot="1" x14ac:dyDescent="0.2">
      <c r="B18" s="76"/>
      <c r="C18" s="185" t="s">
        <v>5</v>
      </c>
      <c r="D18" s="186"/>
      <c r="E18" s="186"/>
      <c r="F18" s="186"/>
      <c r="G18" s="186"/>
      <c r="H18" s="186"/>
      <c r="I18" s="187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0" priority="1">
      <formula>AND(DAY(C18)&gt;=1,DAY(C18)&lt;=15)</formula>
    </cfRule>
  </conditionalFormatting>
  <conditionalFormatting sqref="C6:H6">
    <cfRule type="expression" dxfId="19" priority="3">
      <formula>DAY(C6)&gt;8</formula>
    </cfRule>
  </conditionalFormatting>
  <conditionalFormatting sqref="C14:I14 D15 F15:I15 C16:I17">
    <cfRule type="expression" dxfId="18" priority="2">
      <formula>AND(DAY(C14)&gt;=1,DAY(C14)&lt;=15)</formula>
    </cfRule>
  </conditionalFormatting>
  <hyperlinks>
    <hyperlink ref="H3" location="JULY!A1" tooltip="Navigation link to the next month" display="JULY -&gt;" xr:uid="{00000000-0004-0000-0500-000000000000}"/>
    <hyperlink ref="G3" location="MAY!A1" tooltip="Navigation link to the previous month" display="&lt;- MAY" xr:uid="{00000000-0004-0000-05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C17" sqref="C17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3">
      <c r="B3" s="76"/>
      <c r="C3" s="59"/>
      <c r="D3" s="60"/>
      <c r="E3" s="60"/>
      <c r="F3" s="61"/>
      <c r="G3" s="18" t="s">
        <v>21</v>
      </c>
      <c r="H3" s="18" t="s">
        <v>22</v>
      </c>
      <c r="I3" s="80"/>
    </row>
    <row r="4" spans="2:9" ht="75" customHeight="1" x14ac:dyDescent="0.65">
      <c r="B4" s="76"/>
      <c r="C4" s="142">
        <f>CalendarYear</f>
        <v>2025</v>
      </c>
      <c r="D4" s="184" t="s">
        <v>23</v>
      </c>
      <c r="E4" s="184"/>
      <c r="F4" s="184"/>
      <c r="G4" s="184"/>
      <c r="H4" s="184"/>
      <c r="I4" s="143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43">
        <f t="array" ref="C6:I6">DaysAndWeeks+DATE(CalendarYear,7,1)-WEEKDAY(DATE(CalendarYear,7,1),(WeekStart="M")+1)+1</f>
        <v>45837</v>
      </c>
      <c r="D6" s="36">
        <v>45838</v>
      </c>
      <c r="E6" s="36">
        <v>45839</v>
      </c>
      <c r="F6" s="65">
        <v>45840</v>
      </c>
      <c r="G6" s="36">
        <v>45841</v>
      </c>
      <c r="H6" s="36">
        <v>45842</v>
      </c>
      <c r="I6" s="69">
        <v>45843</v>
      </c>
    </row>
    <row r="7" spans="2:9" s="54" customFormat="1" ht="75" customHeight="1" x14ac:dyDescent="0.15">
      <c r="B7" s="84"/>
      <c r="C7" s="57"/>
      <c r="D7" s="55"/>
      <c r="E7" s="55"/>
      <c r="F7" s="99"/>
      <c r="G7" s="138"/>
      <c r="H7" s="55"/>
      <c r="I7" s="85"/>
    </row>
    <row r="8" spans="2:9" s="35" customFormat="1" ht="25" customHeight="1" x14ac:dyDescent="0.2">
      <c r="B8" s="79"/>
      <c r="C8" s="37">
        <f t="array" ref="C8:I8">DaysAndWeeks+DATE(CalendarYear,7,1)-WEEKDAY(DATE(CalendarYear,7,1),(WeekStart="M")+1)+8</f>
        <v>45844</v>
      </c>
      <c r="D8" s="34">
        <v>45845</v>
      </c>
      <c r="E8" s="34">
        <v>45846</v>
      </c>
      <c r="F8" s="34">
        <v>45847</v>
      </c>
      <c r="G8" s="34">
        <v>45848</v>
      </c>
      <c r="H8" s="34">
        <v>45849</v>
      </c>
      <c r="I8" s="69">
        <v>45850</v>
      </c>
    </row>
    <row r="9" spans="2:9" s="54" customFormat="1" ht="75" customHeight="1" x14ac:dyDescent="0.15">
      <c r="B9" s="84"/>
      <c r="C9" s="129"/>
      <c r="D9" s="129"/>
      <c r="E9" s="129"/>
      <c r="F9" s="129"/>
      <c r="G9" s="129"/>
      <c r="H9" s="129">
        <v>0.625</v>
      </c>
      <c r="I9" s="85"/>
    </row>
    <row r="10" spans="2:9" s="35" customFormat="1" ht="25" customHeight="1" x14ac:dyDescent="0.2">
      <c r="B10" s="79"/>
      <c r="C10" s="37">
        <f t="array" ref="C10:I10">DaysAndWeeks+DATE(CalendarYear,7,1)-WEEKDAY(DATE(CalendarYear,7,1),(WeekStart="M")+1)+15</f>
        <v>45851</v>
      </c>
      <c r="D10" s="34">
        <v>45852</v>
      </c>
      <c r="E10" s="34">
        <v>45853</v>
      </c>
      <c r="F10" s="34">
        <v>45854</v>
      </c>
      <c r="G10" s="34">
        <v>45855</v>
      </c>
      <c r="H10" s="34">
        <v>45856</v>
      </c>
      <c r="I10" s="69">
        <v>45857</v>
      </c>
    </row>
    <row r="11" spans="2:9" s="54" customFormat="1" ht="75" customHeight="1" x14ac:dyDescent="0.15">
      <c r="B11" s="84"/>
      <c r="C11" s="129"/>
      <c r="D11" s="136"/>
      <c r="E11" s="129"/>
      <c r="F11" s="129"/>
      <c r="G11" s="133"/>
      <c r="H11" s="129"/>
      <c r="I11" s="85"/>
    </row>
    <row r="12" spans="2:9" s="35" customFormat="1" ht="25" customHeight="1" x14ac:dyDescent="0.2">
      <c r="B12" s="79"/>
      <c r="C12" s="37">
        <f t="array" ref="C12:I12">DaysAndWeeks+DATE(CalendarYear,7,1)-WEEKDAY(DATE(CalendarYear,7,1),(WeekStart="M")+1)+22</f>
        <v>45858</v>
      </c>
      <c r="D12" s="34">
        <v>45859</v>
      </c>
      <c r="E12" s="34">
        <v>45860</v>
      </c>
      <c r="F12" s="34">
        <v>45861</v>
      </c>
      <c r="G12" s="34">
        <v>45862</v>
      </c>
      <c r="H12" s="34">
        <v>45863</v>
      </c>
      <c r="I12" s="69">
        <v>45864</v>
      </c>
    </row>
    <row r="13" spans="2:9" s="54" customFormat="1" ht="75" customHeight="1" x14ac:dyDescent="0.15">
      <c r="B13" s="84"/>
      <c r="C13" s="129"/>
      <c r="D13" s="129"/>
      <c r="E13" s="129"/>
      <c r="F13" s="129"/>
      <c r="G13" s="129"/>
      <c r="H13" s="129">
        <v>0.625</v>
      </c>
      <c r="I13" s="85"/>
    </row>
    <row r="14" spans="2:9" s="33" customFormat="1" ht="25" customHeight="1" x14ac:dyDescent="0.2">
      <c r="B14" s="77"/>
      <c r="C14" s="37">
        <f t="array" ref="C14:I14">DaysAndWeeks+DATE(CalendarYear,7,1)-WEEKDAY(DATE(CalendarYear,7,1),(WeekStart="M")+1)+29</f>
        <v>45865</v>
      </c>
      <c r="D14" s="34">
        <v>45866</v>
      </c>
      <c r="E14" s="34">
        <v>45867</v>
      </c>
      <c r="F14" s="34">
        <v>45868</v>
      </c>
      <c r="G14" s="34">
        <v>45869</v>
      </c>
      <c r="H14" s="34">
        <v>45870</v>
      </c>
      <c r="I14" s="69">
        <v>45871</v>
      </c>
    </row>
    <row r="15" spans="2:9" s="54" customFormat="1" ht="75" customHeight="1" x14ac:dyDescent="0.15">
      <c r="B15" s="84"/>
      <c r="C15" s="129"/>
      <c r="D15" s="136"/>
      <c r="E15" s="129"/>
      <c r="F15" s="129"/>
      <c r="G15" s="133"/>
      <c r="H15" s="129">
        <v>0.625</v>
      </c>
      <c r="I15" s="100"/>
    </row>
    <row r="16" spans="2:9" s="35" customFormat="1" ht="25" customHeight="1" x14ac:dyDescent="0.2">
      <c r="B16" s="79"/>
      <c r="C16" s="37">
        <f t="array" ref="C16:I16">DaysAndWeeks+DATE(CalendarYear,7,1)-WEEKDAY(DATE(CalendarYear,7,1),(WeekStart="M")+1)+36</f>
        <v>45872</v>
      </c>
      <c r="D16" s="113">
        <v>45873</v>
      </c>
      <c r="E16" s="36">
        <v>45874</v>
      </c>
      <c r="F16" s="36">
        <v>45875</v>
      </c>
      <c r="G16" s="36">
        <v>45876</v>
      </c>
      <c r="H16" s="36">
        <v>45877</v>
      </c>
      <c r="I16" s="71">
        <v>45878</v>
      </c>
    </row>
    <row r="17" spans="2:9" s="54" customFormat="1" ht="75" customHeight="1" x14ac:dyDescent="0.15">
      <c r="B17" s="84"/>
      <c r="C17" s="129"/>
      <c r="D17" s="129"/>
      <c r="E17" s="55"/>
      <c r="F17" s="55"/>
      <c r="G17" s="55"/>
      <c r="H17" s="55"/>
      <c r="I17" s="91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7" priority="1">
      <formula>AND(DAY(C18)&gt;=1,DAY(C18)&lt;=15)</formula>
    </cfRule>
  </conditionalFormatting>
  <conditionalFormatting sqref="C6:H6">
    <cfRule type="expression" dxfId="16" priority="3">
      <formula>DAY(C6)&gt;8</formula>
    </cfRule>
  </conditionalFormatting>
  <conditionalFormatting sqref="C14:I14 D15 F15:I15 C16:I17">
    <cfRule type="expression" dxfId="15" priority="2">
      <formula>AND(DAY(C14)&gt;=1,DAY(C14)&lt;=15)</formula>
    </cfRule>
  </conditionalFormatting>
  <hyperlinks>
    <hyperlink ref="H3" location="AUGUST!A1" tooltip="Navigation link to the next month" display="JULY -&gt;" xr:uid="{00000000-0004-0000-0600-000000000000}"/>
    <hyperlink ref="G3" location="JUNE!A1" tooltip="Navigation link to the previous month" display="&lt;- MAY" xr:uid="{00000000-0004-0000-06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6E8390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15" sqref="K15"/>
    </sheetView>
  </sheetViews>
  <sheetFormatPr baseColWidth="10" defaultColWidth="8.625" defaultRowHeight="17" x14ac:dyDescent="0.15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 x14ac:dyDescent="0.2"/>
    <row r="2" spans="2:9" ht="75" customHeight="1" thickTop="1" x14ac:dyDescent="0.15">
      <c r="B2" s="77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2">
      <c r="B3" s="77"/>
      <c r="C3" s="101"/>
      <c r="D3" s="102"/>
      <c r="E3" s="102"/>
      <c r="F3" s="103"/>
      <c r="G3" s="49" t="s">
        <v>24</v>
      </c>
      <c r="H3" s="49" t="s">
        <v>25</v>
      </c>
      <c r="I3" s="109"/>
    </row>
    <row r="4" spans="2:9" ht="75" customHeight="1" x14ac:dyDescent="0.65">
      <c r="B4" s="77"/>
      <c r="C4" s="142">
        <f>CalendarYear</f>
        <v>2025</v>
      </c>
      <c r="D4" s="184" t="s">
        <v>26</v>
      </c>
      <c r="E4" s="184"/>
      <c r="F4" s="184"/>
      <c r="G4" s="184"/>
      <c r="H4" s="184"/>
      <c r="I4" s="143"/>
    </row>
    <row r="5" spans="2:9" ht="35" customHeight="1" x14ac:dyDescent="0.15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104" customFormat="1" ht="25" customHeight="1" x14ac:dyDescent="0.2">
      <c r="B6" s="107"/>
      <c r="C6" s="106">
        <f t="array" ref="C6:I6">DaysAndWeeks+DATE(CalendarYear,8,1)-WEEKDAY(DATE(CalendarYear,8,1),(WeekStart="M")+1)+1</f>
        <v>45865</v>
      </c>
      <c r="D6" s="106">
        <v>45866</v>
      </c>
      <c r="E6" s="63">
        <v>45867</v>
      </c>
      <c r="F6" s="63">
        <v>45868</v>
      </c>
      <c r="G6" s="63">
        <v>45869</v>
      </c>
      <c r="H6" s="63">
        <v>45870</v>
      </c>
      <c r="I6" s="108">
        <v>45871</v>
      </c>
    </row>
    <row r="7" spans="2:9" s="67" customFormat="1" ht="75" customHeight="1" x14ac:dyDescent="0.15">
      <c r="B7" s="78"/>
      <c r="C7" s="139">
        <v>0.625</v>
      </c>
      <c r="D7" s="139"/>
      <c r="E7" s="129"/>
      <c r="F7" s="125"/>
      <c r="G7" s="129"/>
      <c r="H7" s="125"/>
      <c r="I7" s="70"/>
    </row>
    <row r="8" spans="2:9" ht="25" customHeight="1" x14ac:dyDescent="0.2">
      <c r="B8" s="77"/>
      <c r="C8" s="37">
        <f t="array" ref="C8:I8">DaysAndWeeks+DATE(CalendarYear,8,1)-WEEKDAY(DATE(CalendarYear,8,1),(WeekStart="M")+1)+8</f>
        <v>45872</v>
      </c>
      <c r="D8" s="113">
        <v>45873</v>
      </c>
      <c r="E8" s="34">
        <v>45874</v>
      </c>
      <c r="F8" s="34">
        <v>45875</v>
      </c>
      <c r="G8" s="34">
        <v>45876</v>
      </c>
      <c r="H8" s="34">
        <v>45877</v>
      </c>
      <c r="I8" s="69">
        <v>45878</v>
      </c>
    </row>
    <row r="9" spans="2:9" s="67" customFormat="1" ht="75" customHeight="1" x14ac:dyDescent="0.15">
      <c r="B9" s="78"/>
      <c r="C9" s="125"/>
      <c r="D9" s="137"/>
      <c r="E9" s="129"/>
      <c r="F9" s="125"/>
      <c r="G9" s="134"/>
      <c r="H9" s="125">
        <v>0.625</v>
      </c>
      <c r="I9" s="70"/>
    </row>
    <row r="10" spans="2:9" ht="25" customHeight="1" x14ac:dyDescent="0.2">
      <c r="B10" s="77"/>
      <c r="C10" s="37">
        <f t="array" ref="C10:I10">DaysAndWeeks+DATE(CalendarYear,8,1)-WEEKDAY(DATE(CalendarYear,8,1),(WeekStart="M")+1)+15</f>
        <v>45879</v>
      </c>
      <c r="D10" s="113">
        <v>45880</v>
      </c>
      <c r="E10" s="34">
        <v>45881</v>
      </c>
      <c r="F10" s="34">
        <v>45882</v>
      </c>
      <c r="G10" s="34">
        <v>45883</v>
      </c>
      <c r="H10" s="34">
        <v>45884</v>
      </c>
      <c r="I10" s="69">
        <v>45885</v>
      </c>
    </row>
    <row r="11" spans="2:9" s="67" customFormat="1" ht="75" customHeight="1" x14ac:dyDescent="0.15">
      <c r="B11" s="78"/>
      <c r="C11" s="125"/>
      <c r="D11" s="125"/>
      <c r="E11" s="129"/>
      <c r="F11" s="125"/>
      <c r="G11" s="129"/>
      <c r="H11" s="125">
        <v>0.625</v>
      </c>
      <c r="I11" s="70"/>
    </row>
    <row r="12" spans="2:9" ht="25" customHeight="1" x14ac:dyDescent="0.2">
      <c r="B12" s="77"/>
      <c r="C12" s="37">
        <f t="array" ref="C12:I12">DaysAndWeeks+DATE(CalendarYear,8,1)-WEEKDAY(DATE(CalendarYear,8,1),(WeekStart="M")+1)+22</f>
        <v>45886</v>
      </c>
      <c r="D12" s="113">
        <v>45887</v>
      </c>
      <c r="E12" s="34">
        <v>45888</v>
      </c>
      <c r="F12" s="34">
        <v>45889</v>
      </c>
      <c r="G12" s="34">
        <v>45890</v>
      </c>
      <c r="H12" s="34">
        <v>45891</v>
      </c>
      <c r="I12" s="69">
        <v>45892</v>
      </c>
    </row>
    <row r="13" spans="2:9" s="67" customFormat="1" ht="75" customHeight="1" x14ac:dyDescent="0.15">
      <c r="B13" s="78"/>
      <c r="C13" s="125"/>
      <c r="D13" s="137"/>
      <c r="E13" s="129"/>
      <c r="F13" s="125"/>
      <c r="G13" s="134"/>
      <c r="H13" s="125"/>
      <c r="I13" s="70"/>
    </row>
    <row r="14" spans="2:9" ht="25" customHeight="1" x14ac:dyDescent="0.2">
      <c r="B14" s="77"/>
      <c r="C14" s="37">
        <f t="array" ref="C14:I14">DaysAndWeeks+DATE(CalendarYear,8,1)-WEEKDAY(DATE(CalendarYear,8,1),(WeekStart="M")+1)+29</f>
        <v>45893</v>
      </c>
      <c r="D14" s="34">
        <v>45894</v>
      </c>
      <c r="E14" s="34">
        <v>45895</v>
      </c>
      <c r="F14" s="34">
        <v>45896</v>
      </c>
      <c r="G14" s="113">
        <v>45897</v>
      </c>
      <c r="H14" s="36">
        <v>45898</v>
      </c>
      <c r="I14" s="71">
        <v>45899</v>
      </c>
    </row>
    <row r="15" spans="2:9" s="67" customFormat="1" ht="75" customHeight="1" x14ac:dyDescent="0.15">
      <c r="B15" s="78"/>
      <c r="C15" s="125"/>
      <c r="D15" s="125"/>
      <c r="E15" s="129"/>
      <c r="F15" s="125"/>
      <c r="G15" s="129"/>
      <c r="H15" s="66"/>
      <c r="I15" s="72"/>
    </row>
    <row r="16" spans="2:9" ht="25" customHeight="1" x14ac:dyDescent="0.2">
      <c r="B16" s="77"/>
      <c r="C16" s="43">
        <f t="array" ref="C16:I16">DaysAndWeeks+DATE(CalendarYear,8,1)-WEEKDAY(DATE(CalendarYear,8,1),(WeekStart="M")+1)+36</f>
        <v>45900</v>
      </c>
      <c r="D16" s="36">
        <v>45901</v>
      </c>
      <c r="E16" s="36">
        <v>45902</v>
      </c>
      <c r="F16" s="36">
        <v>45903</v>
      </c>
      <c r="G16" s="36">
        <v>45904</v>
      </c>
      <c r="H16" s="36">
        <v>45905</v>
      </c>
      <c r="I16" s="71">
        <v>45906</v>
      </c>
    </row>
    <row r="17" spans="2:9" s="67" customFormat="1" ht="75" customHeight="1" x14ac:dyDescent="0.15">
      <c r="B17" s="78"/>
      <c r="C17" s="68"/>
      <c r="D17" s="66"/>
      <c r="E17" s="66"/>
      <c r="F17" s="66"/>
      <c r="G17" s="66"/>
      <c r="H17" s="66"/>
      <c r="I17" s="72"/>
    </row>
    <row r="18" spans="2:9" s="1" customFormat="1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14" priority="1">
      <formula>AND(DAY(C18)&gt;=1,DAY(C18)&lt;=15)</formula>
    </cfRule>
  </conditionalFormatting>
  <conditionalFormatting sqref="C6:H6">
    <cfRule type="expression" dxfId="13" priority="3">
      <formula>DAY(C6)&gt;8</formula>
    </cfRule>
  </conditionalFormatting>
  <conditionalFormatting sqref="C14:I14 C15:D15 F15 H15:I15 C16:I17">
    <cfRule type="expression" dxfId="12" priority="2">
      <formula>AND(DAY(C14)&gt;=1,DAY(C14)&lt;=15)</formula>
    </cfRule>
  </conditionalFormatting>
  <hyperlinks>
    <hyperlink ref="H3" location="SEPTEMBER!A1" tooltip="Navigation link to the next month" display="JULY -&gt;" xr:uid="{00000000-0004-0000-0700-000000000000}"/>
    <hyperlink ref="G3" location="JULY!A1" tooltip="Navigation link to the previous month" display="&lt;- MAY" xr:uid="{00000000-0004-0000-07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172743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K13" sqref="K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3">
      <c r="B3" s="76"/>
      <c r="C3" s="59"/>
      <c r="D3" s="60"/>
      <c r="E3" s="60"/>
      <c r="F3" s="61"/>
      <c r="G3" s="18" t="s">
        <v>27</v>
      </c>
      <c r="H3" s="18" t="s">
        <v>28</v>
      </c>
      <c r="I3" s="80"/>
    </row>
    <row r="4" spans="2:9" ht="75" customHeight="1" x14ac:dyDescent="0.65">
      <c r="B4" s="76"/>
      <c r="C4" s="142">
        <f>CalendarYear</f>
        <v>2025</v>
      </c>
      <c r="D4" s="189" t="s">
        <v>29</v>
      </c>
      <c r="E4" s="189"/>
      <c r="F4" s="189"/>
      <c r="G4" s="189"/>
      <c r="H4" s="189"/>
      <c r="I4" s="141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5" customFormat="1" ht="25" customHeight="1" x14ac:dyDescent="0.2">
      <c r="B6" s="79"/>
      <c r="C6" s="43">
        <f t="array" ref="C6:I6">DaysAndWeeks+DATE(CalendarYear,9,1)-WEEKDAY(DATE(CalendarYear,9,1),(WeekStart="M")+1)+1</f>
        <v>45900</v>
      </c>
      <c r="D6" s="36">
        <v>45901</v>
      </c>
      <c r="E6" s="36">
        <v>45902</v>
      </c>
      <c r="F6" s="36">
        <v>45903</v>
      </c>
      <c r="G6" s="36">
        <v>45904</v>
      </c>
      <c r="H6" s="34">
        <v>45905</v>
      </c>
      <c r="I6" s="69">
        <v>45906</v>
      </c>
    </row>
    <row r="7" spans="2:9" s="54" customFormat="1" ht="75" customHeight="1" x14ac:dyDescent="0.15">
      <c r="B7" s="84"/>
      <c r="C7" s="57"/>
      <c r="D7" s="55"/>
      <c r="E7" s="55"/>
      <c r="F7" s="55"/>
      <c r="G7" s="138"/>
      <c r="H7" s="129">
        <v>0.625</v>
      </c>
      <c r="I7" s="85"/>
    </row>
    <row r="8" spans="2:9" s="35" customFormat="1" ht="25" customHeight="1" x14ac:dyDescent="0.2">
      <c r="B8" s="79"/>
      <c r="C8" s="37">
        <f t="array" ref="C8:I8">DaysAndWeeks+DATE(CalendarYear,9,1)-WEEKDAY(DATE(CalendarYear,9,1),(WeekStart="M")+1)+8</f>
        <v>45907</v>
      </c>
      <c r="D8" s="34">
        <v>45908</v>
      </c>
      <c r="E8" s="34">
        <v>45909</v>
      </c>
      <c r="F8" s="34">
        <v>45910</v>
      </c>
      <c r="G8" s="34">
        <v>45911</v>
      </c>
      <c r="H8" s="34">
        <v>45912</v>
      </c>
      <c r="I8" s="69">
        <v>45913</v>
      </c>
    </row>
    <row r="9" spans="2:9" s="54" customFormat="1" ht="75" customHeight="1" x14ac:dyDescent="0.15">
      <c r="B9" s="84"/>
      <c r="C9" s="173"/>
      <c r="D9" s="136"/>
      <c r="E9" s="129"/>
      <c r="F9" s="173"/>
      <c r="G9" s="133"/>
      <c r="H9" s="173">
        <v>0.625</v>
      </c>
      <c r="I9" s="85"/>
    </row>
    <row r="10" spans="2:9" s="35" customFormat="1" ht="25" customHeight="1" x14ac:dyDescent="0.2">
      <c r="B10" s="79"/>
      <c r="C10" s="37">
        <f t="array" ref="C10:I10">DaysAndWeeks+DATE(CalendarYear,9,1)-WEEKDAY(DATE(CalendarYear,9,1),(WeekStart="M")+1)+15</f>
        <v>45914</v>
      </c>
      <c r="D10" s="34">
        <v>45915</v>
      </c>
      <c r="E10" s="34">
        <v>45916</v>
      </c>
      <c r="F10" s="34">
        <v>45917</v>
      </c>
      <c r="G10" s="34">
        <v>45918</v>
      </c>
      <c r="H10" s="34">
        <v>45919</v>
      </c>
      <c r="I10" s="69">
        <v>45920</v>
      </c>
    </row>
    <row r="11" spans="2:9" s="54" customFormat="1" ht="75" customHeight="1" x14ac:dyDescent="0.15">
      <c r="B11" s="84"/>
      <c r="C11" s="129"/>
      <c r="D11" s="129"/>
      <c r="E11" s="129"/>
      <c r="F11" s="173"/>
      <c r="G11" s="129"/>
      <c r="H11" s="129"/>
      <c r="I11" s="85"/>
    </row>
    <row r="12" spans="2:9" s="35" customFormat="1" ht="25" customHeight="1" x14ac:dyDescent="0.2">
      <c r="B12" s="79"/>
      <c r="C12" s="37">
        <f t="array" ref="C12:I12">DaysAndWeeks+DATE(CalendarYear,9,1)-WEEKDAY(DATE(CalendarYear,9,1),(WeekStart="M")+1)+22</f>
        <v>45921</v>
      </c>
      <c r="D12" s="34">
        <v>45922</v>
      </c>
      <c r="E12" s="34">
        <v>45923</v>
      </c>
      <c r="F12" s="34">
        <v>45924</v>
      </c>
      <c r="G12" s="34">
        <v>45925</v>
      </c>
      <c r="H12" s="34">
        <v>45926</v>
      </c>
      <c r="I12" s="69">
        <v>45927</v>
      </c>
    </row>
    <row r="13" spans="2:9" s="54" customFormat="1" ht="75" customHeight="1" x14ac:dyDescent="0.15">
      <c r="B13" s="84"/>
      <c r="C13" s="129"/>
      <c r="D13" s="136"/>
      <c r="E13" s="129"/>
      <c r="F13" s="173"/>
      <c r="G13" s="133"/>
      <c r="H13" s="173">
        <v>0.625</v>
      </c>
      <c r="I13" s="85"/>
    </row>
    <row r="14" spans="2:9" s="35" customFormat="1" ht="25" customHeight="1" x14ac:dyDescent="0.2">
      <c r="B14" s="79"/>
      <c r="C14" s="37">
        <f t="array" ref="C14:I14">DaysAndWeeks+DATE(CalendarYear,9,1)-WEEKDAY(DATE(CalendarYear,9,1),(WeekStart="M")+1)+29</f>
        <v>45928</v>
      </c>
      <c r="D14" s="34">
        <v>45929</v>
      </c>
      <c r="E14" s="34">
        <v>45930</v>
      </c>
      <c r="F14" s="34">
        <v>45931</v>
      </c>
      <c r="G14" s="34">
        <v>45932</v>
      </c>
      <c r="H14" s="34">
        <v>45933</v>
      </c>
      <c r="I14" s="161">
        <v>45934</v>
      </c>
    </row>
    <row r="15" spans="2:9" s="54" customFormat="1" ht="75" customHeight="1" x14ac:dyDescent="0.15">
      <c r="B15" s="84"/>
      <c r="C15" s="129"/>
      <c r="D15" s="129"/>
      <c r="E15" s="129"/>
      <c r="F15" s="173"/>
      <c r="G15" s="129"/>
      <c r="H15" s="129">
        <v>0.625</v>
      </c>
      <c r="I15" s="160"/>
    </row>
    <row r="16" spans="2:9" s="35" customFormat="1" ht="25" customHeight="1" x14ac:dyDescent="0.2">
      <c r="B16" s="79"/>
      <c r="C16" s="43">
        <f t="array" ref="C16:I16">DaysAndWeeks+DATE(CalendarYear,9,1)-WEEKDAY(DATE(CalendarYear,9,1),(WeekStart="M")+1)+36</f>
        <v>45935</v>
      </c>
      <c r="D16" s="36">
        <v>45936</v>
      </c>
      <c r="E16" s="36">
        <v>45937</v>
      </c>
      <c r="F16" s="36">
        <v>45938</v>
      </c>
      <c r="G16" s="36">
        <v>45939</v>
      </c>
      <c r="H16" s="36">
        <v>45940</v>
      </c>
      <c r="I16" s="71">
        <v>45941</v>
      </c>
    </row>
    <row r="17" spans="2:9" s="54" customFormat="1" ht="75" customHeight="1" x14ac:dyDescent="0.15">
      <c r="B17" s="84"/>
      <c r="C17" s="57"/>
      <c r="D17" s="55"/>
      <c r="E17" s="55"/>
      <c r="F17" s="55"/>
      <c r="G17" s="55"/>
      <c r="H17" s="55"/>
      <c r="I17" s="91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11" priority="1">
      <formula>AND(DAY(C18)&gt;=1,DAY(C18)&lt;=15)</formula>
    </cfRule>
  </conditionalFormatting>
  <conditionalFormatting sqref="C6:H6">
    <cfRule type="expression" dxfId="10" priority="3">
      <formula>DAY(C6)&gt;8</formula>
    </cfRule>
  </conditionalFormatting>
  <conditionalFormatting sqref="C14:I14 C15:D15 F15 H15:I15 C16:I17">
    <cfRule type="expression" dxfId="9" priority="2">
      <formula>AND(DAY(C14)&gt;=1,DAY(C14)&lt;=15)</formula>
    </cfRule>
  </conditionalFormatting>
  <hyperlinks>
    <hyperlink ref="G3" location="AUGUST!A1" tooltip="Navigation link to the previous month" display="&lt;- MAY" xr:uid="{8DE699E4-6F13-1944-8DEF-CBF6C8E00047}"/>
    <hyperlink ref="H3" location="OCTOBER!A1" tooltip="Navigation link to the next month" display="JULY -&gt;" xr:uid="{00000000-0004-0000-0800-000000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8FC6E2"/>
    <pageSetUpPr fitToPage="1"/>
  </sheetPr>
  <dimension ref="B1:I21"/>
  <sheetViews>
    <sheetView showGridLines="0" zoomScale="89" zoomScaleNormal="100" workbookViewId="0">
      <pane ySplit="5" topLeftCell="A6" activePane="bottomLeft" state="frozen"/>
      <selection pane="bottomLeft" activeCell="L14" sqref="L14"/>
    </sheetView>
  </sheetViews>
  <sheetFormatPr baseColWidth="10" defaultColWidth="8.625" defaultRowHeight="17" x14ac:dyDescent="0.15"/>
  <cols>
    <col min="1" max="2" width="2.625" style="33" customWidth="1"/>
    <col min="3" max="9" width="24.375" style="33" customWidth="1"/>
    <col min="10" max="16384" width="8.625" style="33"/>
  </cols>
  <sheetData>
    <row r="1" spans="2:9" ht="15" customHeight="1" thickBot="1" x14ac:dyDescent="0.2">
      <c r="C1" s="112"/>
      <c r="D1" s="112"/>
      <c r="E1" s="112"/>
      <c r="F1" s="112"/>
      <c r="G1" s="112"/>
      <c r="H1" s="112"/>
      <c r="I1" s="112"/>
    </row>
    <row r="2" spans="2:9" ht="75" customHeight="1" thickTop="1" x14ac:dyDescent="0.15">
      <c r="B2" s="77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2">
      <c r="B3" s="77"/>
      <c r="C3" s="101"/>
      <c r="D3" s="102"/>
      <c r="E3" s="102"/>
      <c r="F3" s="103"/>
      <c r="G3" s="18" t="s">
        <v>30</v>
      </c>
      <c r="H3" s="18" t="s">
        <v>31</v>
      </c>
      <c r="I3" s="109"/>
    </row>
    <row r="4" spans="2:9" ht="75" customHeight="1" x14ac:dyDescent="0.65">
      <c r="B4" s="77"/>
      <c r="C4" s="142">
        <f>CalendarYear</f>
        <v>2025</v>
      </c>
      <c r="D4" s="189" t="s">
        <v>32</v>
      </c>
      <c r="E4" s="189"/>
      <c r="F4" s="189"/>
      <c r="G4" s="189"/>
      <c r="H4" s="189"/>
      <c r="I4" s="141"/>
    </row>
    <row r="5" spans="2:9" ht="35" customHeight="1" x14ac:dyDescent="0.15">
      <c r="B5" s="77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ht="25" customHeight="1" x14ac:dyDescent="0.2">
      <c r="B6" s="77"/>
      <c r="C6" s="117">
        <f t="array" ref="C6:I6">DaysAndWeeks+DATE(CalendarYear,10,1)-WEEKDAY(DATE(CalendarYear,10,1),(WeekStart="M")+1)+1</f>
        <v>45928</v>
      </c>
      <c r="D6" s="113">
        <v>45929</v>
      </c>
      <c r="E6" s="113">
        <v>45930</v>
      </c>
      <c r="F6" s="113">
        <v>45931</v>
      </c>
      <c r="G6" s="113">
        <v>45932</v>
      </c>
      <c r="H6" s="113">
        <v>45933</v>
      </c>
      <c r="I6" s="69">
        <v>45934</v>
      </c>
    </row>
    <row r="7" spans="2:9" s="67" customFormat="1" ht="75" customHeight="1" x14ac:dyDescent="0.15">
      <c r="B7" s="78"/>
      <c r="C7" s="125"/>
      <c r="D7" s="62"/>
      <c r="E7" s="125"/>
      <c r="F7" s="125"/>
      <c r="G7" s="125"/>
      <c r="H7" s="125"/>
      <c r="I7" s="70"/>
    </row>
    <row r="8" spans="2:9" ht="25" customHeight="1" x14ac:dyDescent="0.2">
      <c r="B8" s="77"/>
      <c r="C8" s="37">
        <f t="array" ref="C8:I8">DaysAndWeeks+DATE(CalendarYear,10,1)-WEEKDAY(DATE(CalendarYear,10,1),(WeekStart="M")+1)+8</f>
        <v>45935</v>
      </c>
      <c r="D8" s="34">
        <v>45936</v>
      </c>
      <c r="E8" s="34">
        <v>45937</v>
      </c>
      <c r="F8" s="34">
        <v>45938</v>
      </c>
      <c r="G8" s="34">
        <v>45939</v>
      </c>
      <c r="H8" s="34">
        <v>45940</v>
      </c>
      <c r="I8" s="69">
        <v>45941</v>
      </c>
    </row>
    <row r="9" spans="2:9" s="67" customFormat="1" ht="75" customHeight="1" x14ac:dyDescent="0.15">
      <c r="B9" s="78"/>
      <c r="C9" s="125"/>
      <c r="D9" s="125"/>
      <c r="E9" s="125"/>
      <c r="F9" s="125"/>
      <c r="G9" s="125"/>
      <c r="H9" s="125">
        <v>0.625</v>
      </c>
      <c r="I9" s="70"/>
    </row>
    <row r="10" spans="2:9" ht="25" customHeight="1" x14ac:dyDescent="0.2">
      <c r="B10" s="77"/>
      <c r="C10" s="37">
        <f t="array" ref="C10:I10">DaysAndWeeks+DATE(CalendarYear,10,1)-WEEKDAY(DATE(CalendarYear,10,1),(WeekStart="M")+1)+15</f>
        <v>45942</v>
      </c>
      <c r="D10" s="34">
        <v>45943</v>
      </c>
      <c r="E10" s="34">
        <v>45944</v>
      </c>
      <c r="F10" s="34">
        <v>45945</v>
      </c>
      <c r="G10" s="34">
        <v>45946</v>
      </c>
      <c r="H10" s="34">
        <v>45947</v>
      </c>
      <c r="I10" s="69">
        <v>45948</v>
      </c>
    </row>
    <row r="11" spans="2:9" s="67" customFormat="1" ht="75" customHeight="1" x14ac:dyDescent="0.15">
      <c r="B11" s="78"/>
      <c r="C11" s="125"/>
      <c r="D11" s="137"/>
      <c r="E11" s="125"/>
      <c r="F11" s="125"/>
      <c r="G11" s="134"/>
      <c r="H11" s="125">
        <v>0.625</v>
      </c>
      <c r="I11" s="70"/>
    </row>
    <row r="12" spans="2:9" ht="25" customHeight="1" x14ac:dyDescent="0.2">
      <c r="B12" s="77"/>
      <c r="C12" s="37">
        <f t="array" ref="C12:I12">DaysAndWeeks+DATE(CalendarYear,10,1)-WEEKDAY(DATE(CalendarYear,10,1),(WeekStart="M")+1)+22</f>
        <v>45949</v>
      </c>
      <c r="D12" s="34">
        <v>45950</v>
      </c>
      <c r="E12" s="34">
        <v>45951</v>
      </c>
      <c r="F12" s="34">
        <v>45952</v>
      </c>
      <c r="G12" s="34">
        <v>45953</v>
      </c>
      <c r="H12" s="34">
        <v>45954</v>
      </c>
      <c r="I12" s="69">
        <v>45955</v>
      </c>
    </row>
    <row r="13" spans="2:9" s="67" customFormat="1" ht="75" customHeight="1" x14ac:dyDescent="0.15">
      <c r="B13" s="78"/>
      <c r="C13" s="125"/>
      <c r="D13" s="125"/>
      <c r="E13" s="125"/>
      <c r="F13" s="125"/>
      <c r="G13" s="125"/>
      <c r="H13" s="125"/>
      <c r="I13" s="70"/>
    </row>
    <row r="14" spans="2:9" ht="25" customHeight="1" x14ac:dyDescent="0.2">
      <c r="B14" s="77"/>
      <c r="C14" s="37">
        <f t="array" ref="C14:I14">DaysAndWeeks+DATE(CalendarYear,10,1)-WEEKDAY(DATE(CalendarYear,10,1),(WeekStart="M")+1)+29</f>
        <v>45956</v>
      </c>
      <c r="D14" s="34">
        <v>45957</v>
      </c>
      <c r="E14" s="34">
        <v>45958</v>
      </c>
      <c r="F14" s="36">
        <v>45959</v>
      </c>
      <c r="G14" s="36">
        <v>45960</v>
      </c>
      <c r="H14" s="36">
        <v>45961</v>
      </c>
      <c r="I14" s="71">
        <v>45962</v>
      </c>
    </row>
    <row r="15" spans="2:9" s="110" customFormat="1" ht="75" customHeight="1" x14ac:dyDescent="0.15">
      <c r="B15" s="111"/>
      <c r="C15" s="125"/>
      <c r="D15" s="137"/>
      <c r="E15" s="125"/>
      <c r="F15" s="163"/>
      <c r="G15" s="135"/>
      <c r="H15" s="164"/>
      <c r="I15" s="165"/>
    </row>
    <row r="16" spans="2:9" ht="25" customHeight="1" x14ac:dyDescent="0.2">
      <c r="B16" s="77"/>
      <c r="C16" s="43">
        <f t="array" ref="C16:I16">DaysAndWeeks+DATE(CalendarYear,10,1)-WEEKDAY(DATE(CalendarYear,10,1),(WeekStart="M")+1)+36</f>
        <v>45963</v>
      </c>
      <c r="D16" s="36">
        <v>45964</v>
      </c>
      <c r="E16" s="36">
        <v>45965</v>
      </c>
      <c r="F16" s="36">
        <v>45966</v>
      </c>
      <c r="G16" s="36">
        <v>45967</v>
      </c>
      <c r="H16" s="36">
        <v>45968</v>
      </c>
      <c r="I16" s="36">
        <v>45969</v>
      </c>
    </row>
    <row r="17" spans="2:9" s="67" customFormat="1" ht="75" customHeight="1" x14ac:dyDescent="0.15">
      <c r="B17" s="78"/>
      <c r="C17" s="162"/>
      <c r="D17" s="66"/>
      <c r="E17" s="66"/>
      <c r="F17" s="66"/>
      <c r="G17" s="66"/>
      <c r="H17" s="66"/>
      <c r="I17" s="66"/>
    </row>
    <row r="18" spans="2:9" s="1" customFormat="1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s="1" customFormat="1" ht="15" thickTop="1" x14ac:dyDescent="0.15">
      <c r="C19" s="6"/>
      <c r="D19" s="6"/>
      <c r="E19" s="6"/>
      <c r="F19" s="6"/>
      <c r="G19" s="6"/>
      <c r="H19" s="6"/>
      <c r="I19" s="6"/>
    </row>
    <row r="20" spans="2:9" s="1" customFormat="1" ht="14" x14ac:dyDescent="0.15">
      <c r="C20" s="6"/>
      <c r="D20" s="6"/>
      <c r="E20" s="6"/>
      <c r="F20" s="6"/>
      <c r="G20" s="6"/>
      <c r="H20" s="6"/>
      <c r="I20" s="6"/>
    </row>
    <row r="21" spans="2:9" s="1" customFormat="1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18:I18"/>
    <mergeCell ref="C2:I2"/>
    <mergeCell ref="D4:H4"/>
  </mergeCells>
  <conditionalFormatting sqref="C18">
    <cfRule type="expression" dxfId="8" priority="1">
      <formula>AND(DAY(C18)&gt;=1,DAY(C18)&lt;=15)</formula>
    </cfRule>
  </conditionalFormatting>
  <conditionalFormatting sqref="C6:H6">
    <cfRule type="expression" dxfId="7" priority="3">
      <formula>DAY(C6)&gt;8</formula>
    </cfRule>
  </conditionalFormatting>
  <conditionalFormatting sqref="C14:I14 D15 F15:I15 C16:I17">
    <cfRule type="expression" dxfId="6" priority="2">
      <formula>AND(DAY(C14)&gt;=1,DAY(C14)&lt;=15)</formula>
    </cfRule>
  </conditionalFormatting>
  <hyperlinks>
    <hyperlink ref="H3" location="NOVEMBER!A1" tooltip="Navigation link to the next month" display="JULY -&gt;" xr:uid="{00000000-0004-0000-0900-000000000000}"/>
    <hyperlink ref="G3" location="SEPTEMBER!A1" tooltip="Navigation link to the previous month" display="&lt;- MAY" xr:uid="{00000000-0004-0000-09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rgb="FFCFAA49"/>
    <pageSetUpPr fitToPage="1"/>
  </sheetPr>
  <dimension ref="B1:I21"/>
  <sheetViews>
    <sheetView showGridLines="0" zoomScaleNormal="100" workbookViewId="0">
      <pane ySplit="5" topLeftCell="A6" activePane="bottomLeft" state="frozen"/>
      <selection pane="bottomLeft" activeCell="J13" sqref="J13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3">
      <c r="B3" s="76"/>
      <c r="C3" s="59"/>
      <c r="D3" s="60"/>
      <c r="E3" s="60"/>
      <c r="F3" s="61"/>
      <c r="G3" s="18" t="s">
        <v>33</v>
      </c>
      <c r="H3" s="18" t="s">
        <v>34</v>
      </c>
      <c r="I3" s="80"/>
    </row>
    <row r="4" spans="2:9" ht="75" customHeight="1" x14ac:dyDescent="0.65">
      <c r="B4" s="76"/>
      <c r="C4" s="142">
        <f>CalendarYear</f>
        <v>2025</v>
      </c>
      <c r="D4" s="190" t="s">
        <v>35</v>
      </c>
      <c r="E4" s="190"/>
      <c r="F4" s="190"/>
      <c r="G4" s="190"/>
      <c r="H4" s="190"/>
      <c r="I4" s="141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DaysAndWeeks+DATE(CalendarYear,11,1)-WEEKDAY(DATE(CalendarYear,11,1),(WeekStart="M")+1)+1</f>
        <v>45956</v>
      </c>
      <c r="D6" s="36">
        <v>45957</v>
      </c>
      <c r="E6" s="36">
        <v>45958</v>
      </c>
      <c r="F6" s="34">
        <v>45959</v>
      </c>
      <c r="G6" s="34">
        <v>45960</v>
      </c>
      <c r="H6" s="34">
        <v>45961</v>
      </c>
      <c r="I6" s="69">
        <v>45962</v>
      </c>
    </row>
    <row r="7" spans="2:9" s="67" customFormat="1" ht="75" customHeight="1" x14ac:dyDescent="0.15">
      <c r="B7" s="78"/>
      <c r="C7" s="68"/>
      <c r="D7" s="66"/>
      <c r="E7" s="147"/>
      <c r="F7" s="125"/>
      <c r="G7" s="134"/>
      <c r="H7" s="125">
        <v>0.625</v>
      </c>
      <c r="I7" s="70"/>
    </row>
    <row r="8" spans="2:9" s="33" customFormat="1" ht="25" customHeight="1" x14ac:dyDescent="0.2">
      <c r="B8" s="77"/>
      <c r="C8" s="37">
        <f t="array" ref="C8:I8">DaysAndWeeks+DATE(CalendarYear,11,1)-WEEKDAY(DATE(CalendarYear,11,1),(WeekStart="M")+1)+8</f>
        <v>45963</v>
      </c>
      <c r="D8" s="34">
        <v>45964</v>
      </c>
      <c r="E8" s="113">
        <v>45965</v>
      </c>
      <c r="F8" s="34">
        <v>45966</v>
      </c>
      <c r="G8" s="34">
        <v>45967</v>
      </c>
      <c r="H8" s="34">
        <v>45968</v>
      </c>
      <c r="I8" s="69">
        <v>45969</v>
      </c>
    </row>
    <row r="9" spans="2:9" s="67" customFormat="1" ht="75" customHeight="1" x14ac:dyDescent="0.15">
      <c r="B9" s="78"/>
      <c r="C9" s="125"/>
      <c r="D9" s="125"/>
      <c r="E9" s="125"/>
      <c r="F9" s="125"/>
      <c r="G9" s="125"/>
      <c r="H9" s="125">
        <v>0.625</v>
      </c>
      <c r="I9" s="70"/>
    </row>
    <row r="10" spans="2:9" s="33" customFormat="1" ht="25" customHeight="1" x14ac:dyDescent="0.2">
      <c r="B10" s="77"/>
      <c r="C10" s="37">
        <f t="array" ref="C10:I10">DaysAndWeeks+DATE(CalendarYear,11,1)-WEEKDAY(DATE(CalendarYear,11,1),(WeekStart="M")+1)+15</f>
        <v>45970</v>
      </c>
      <c r="D10" s="34">
        <v>45971</v>
      </c>
      <c r="E10" s="113">
        <v>45972</v>
      </c>
      <c r="F10" s="34">
        <v>45973</v>
      </c>
      <c r="G10" s="34">
        <v>45974</v>
      </c>
      <c r="H10" s="34">
        <v>45975</v>
      </c>
      <c r="I10" s="69">
        <v>45976</v>
      </c>
    </row>
    <row r="11" spans="2:9" s="67" customFormat="1" ht="75" customHeight="1" x14ac:dyDescent="0.15">
      <c r="B11" s="78"/>
      <c r="C11" s="125"/>
      <c r="D11" s="137"/>
      <c r="E11" s="125"/>
      <c r="F11" s="137"/>
      <c r="G11" s="134"/>
      <c r="H11" s="137"/>
      <c r="I11" s="70"/>
    </row>
    <row r="12" spans="2:9" s="33" customFormat="1" ht="25" customHeight="1" x14ac:dyDescent="0.2">
      <c r="B12" s="77"/>
      <c r="C12" s="37">
        <f t="array" ref="C12:I12">DaysAndWeeks+DATE(CalendarYear,11,1)-WEEKDAY(DATE(CalendarYear,11,1),(WeekStart="M")+1)+22</f>
        <v>45977</v>
      </c>
      <c r="D12" s="34">
        <v>45978</v>
      </c>
      <c r="E12" s="113">
        <v>45979</v>
      </c>
      <c r="F12" s="34">
        <v>45980</v>
      </c>
      <c r="G12" s="34">
        <v>45981</v>
      </c>
      <c r="H12" s="34">
        <v>45982</v>
      </c>
      <c r="I12" s="69">
        <v>45983</v>
      </c>
    </row>
    <row r="13" spans="2:9" s="67" customFormat="1" ht="75" customHeight="1" x14ac:dyDescent="0.15">
      <c r="B13" s="78"/>
      <c r="C13" s="125"/>
      <c r="D13" s="125"/>
      <c r="E13" s="125"/>
      <c r="F13" s="125"/>
      <c r="G13" s="125"/>
      <c r="H13" s="125">
        <v>0.625</v>
      </c>
      <c r="I13" s="70"/>
    </row>
    <row r="14" spans="2:9" s="33" customFormat="1" ht="25" customHeight="1" x14ac:dyDescent="0.2">
      <c r="B14" s="77"/>
      <c r="C14" s="37">
        <f t="array" ref="C14:I14">DaysAndWeeks+DATE(CalendarYear,11,1)-WEEKDAY(DATE(CalendarYear,11,1),(WeekStart="M")+1)+29</f>
        <v>45984</v>
      </c>
      <c r="D14" s="34">
        <v>45985</v>
      </c>
      <c r="E14" s="113">
        <v>45986</v>
      </c>
      <c r="F14" s="34">
        <v>45987</v>
      </c>
      <c r="G14" s="144">
        <v>45988</v>
      </c>
      <c r="H14" s="36">
        <v>45989</v>
      </c>
      <c r="I14" s="71">
        <v>45990</v>
      </c>
    </row>
    <row r="15" spans="2:9" s="67" customFormat="1" ht="75" customHeight="1" x14ac:dyDescent="0.15">
      <c r="B15" s="78"/>
      <c r="C15" s="125"/>
      <c r="D15" s="137"/>
      <c r="E15" s="125"/>
      <c r="F15" s="172"/>
      <c r="G15" s="159"/>
      <c r="H15" s="66"/>
      <c r="I15" s="72"/>
    </row>
    <row r="16" spans="2:9" s="33" customFormat="1" ht="25" customHeight="1" x14ac:dyDescent="0.2">
      <c r="B16" s="77"/>
      <c r="C16" s="65">
        <f t="array" ref="C16:I16">DaysAndWeeks+DATE(CalendarYear,11,1)-WEEKDAY(DATE(CalendarYear,11,1),(WeekStart="M")+1)+36</f>
        <v>45991</v>
      </c>
      <c r="D16" s="36">
        <v>45992</v>
      </c>
      <c r="E16" s="36">
        <v>45993</v>
      </c>
      <c r="F16" s="36">
        <v>45994</v>
      </c>
      <c r="G16" s="36">
        <v>45995</v>
      </c>
      <c r="H16" s="36">
        <v>45996</v>
      </c>
      <c r="I16" s="71">
        <v>45997</v>
      </c>
    </row>
    <row r="17" spans="2:9" s="67" customFormat="1" ht="75" customHeight="1" x14ac:dyDescent="0.15">
      <c r="B17" s="78"/>
      <c r="C17" s="105"/>
      <c r="D17" s="66"/>
      <c r="E17" s="66"/>
      <c r="F17" s="66"/>
      <c r="G17" s="66"/>
      <c r="H17" s="66"/>
      <c r="I17" s="72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70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5" priority="1">
      <formula>AND(DAY(C18)&gt;=1,DAY(C18)&lt;=15)</formula>
    </cfRule>
  </conditionalFormatting>
  <conditionalFormatting sqref="C6:H6">
    <cfRule type="expression" dxfId="4" priority="3">
      <formula>DAY(C6)&gt;8</formula>
    </cfRule>
  </conditionalFormatting>
  <conditionalFormatting sqref="C14:I14 D15 F15:I15 C16:I17">
    <cfRule type="expression" dxfId="3" priority="2">
      <formula>AND(DAY(C14)&gt;=1,DAY(C14)&lt;=15)</formula>
    </cfRule>
  </conditionalFormatting>
  <hyperlinks>
    <hyperlink ref="H3" location="DECEMBER!A1" tooltip="Navigation link to the next month" display="DECEMBER -&gt;" xr:uid="{00000000-0004-0000-0A00-000000000000}"/>
    <hyperlink ref="G3" location="OCTOBER!A1" tooltip="Navigation link to the previous month" display="&lt;- OCTOBER" xr:uid="{00000000-0004-0000-0A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6E8390"/>
    <pageSetUpPr fitToPage="1"/>
  </sheetPr>
  <dimension ref="B1:I21"/>
  <sheetViews>
    <sheetView showGridLines="0" zoomScale="85" zoomScaleNormal="100" workbookViewId="0">
      <pane ySplit="5" topLeftCell="A6" activePane="bottomLeft" state="frozen"/>
      <selection pane="bottomLeft" activeCell="L11" sqref="L11"/>
    </sheetView>
  </sheetViews>
  <sheetFormatPr baseColWidth="10" defaultColWidth="8.625" defaultRowHeight="14" x14ac:dyDescent="0.15"/>
  <cols>
    <col min="1" max="2" width="2.625" style="1" customWidth="1"/>
    <col min="3" max="9" width="24.375" style="1" customWidth="1"/>
    <col min="10" max="16384" width="8.625" style="1"/>
  </cols>
  <sheetData>
    <row r="1" spans="2:9" ht="15" customHeight="1" thickBot="1" x14ac:dyDescent="0.2">
      <c r="C1" s="81"/>
      <c r="D1" s="81"/>
      <c r="E1" s="81"/>
      <c r="F1" s="81"/>
      <c r="G1" s="81"/>
      <c r="H1" s="81"/>
      <c r="I1" s="81"/>
    </row>
    <row r="2" spans="2:9" ht="75" customHeight="1" thickTop="1" x14ac:dyDescent="0.15">
      <c r="B2" s="76"/>
      <c r="C2" s="177" t="s">
        <v>40</v>
      </c>
      <c r="D2" s="178"/>
      <c r="E2" s="178"/>
      <c r="F2" s="178"/>
      <c r="G2" s="178"/>
      <c r="H2" s="178"/>
      <c r="I2" s="179"/>
    </row>
    <row r="3" spans="2:9" ht="20" customHeight="1" x14ac:dyDescent="0.3">
      <c r="B3" s="76"/>
      <c r="C3" s="59"/>
      <c r="D3" s="60"/>
      <c r="E3" s="60"/>
      <c r="F3" s="61"/>
      <c r="G3" s="18" t="s">
        <v>36</v>
      </c>
      <c r="H3" s="18" t="s">
        <v>37</v>
      </c>
      <c r="I3" s="80"/>
    </row>
    <row r="4" spans="2:9" ht="75" customHeight="1" x14ac:dyDescent="0.65">
      <c r="B4" s="76"/>
      <c r="C4" s="142">
        <f>CalendarYear</f>
        <v>2025</v>
      </c>
      <c r="D4" s="190" t="s">
        <v>38</v>
      </c>
      <c r="E4" s="190"/>
      <c r="F4" s="190"/>
      <c r="G4" s="190"/>
      <c r="H4" s="190"/>
      <c r="I4" s="141"/>
    </row>
    <row r="5" spans="2:9" ht="35" customHeight="1" x14ac:dyDescent="0.15">
      <c r="B5" s="76"/>
      <c r="C5" s="12" t="str">
        <f>WeekStart</f>
        <v>S</v>
      </c>
      <c r="D5" s="12" t="str">
        <f t="shared" ref="D5:I5" si="0">LEFT(TEXT(D6,"ddd"),1)</f>
        <v>M</v>
      </c>
      <c r="E5" s="12" t="str">
        <f t="shared" si="0"/>
        <v>T</v>
      </c>
      <c r="F5" s="12" t="str">
        <f t="shared" si="0"/>
        <v>W</v>
      </c>
      <c r="G5" s="12" t="str">
        <f t="shared" si="0"/>
        <v>T</v>
      </c>
      <c r="H5" s="12" t="str">
        <f t="shared" si="0"/>
        <v>F</v>
      </c>
      <c r="I5" s="13" t="str">
        <f t="shared" si="0"/>
        <v>S</v>
      </c>
    </row>
    <row r="6" spans="2:9" s="33" customFormat="1" ht="25" customHeight="1" x14ac:dyDescent="0.2">
      <c r="B6" s="77"/>
      <c r="C6" s="43">
        <f t="array" ref="C6:I6">DaysAndWeeks+DATE(CalendarYear,12,1)-WEEKDAY(DATE(CalendarYear,12,1),(WeekStart="M")+1)+1</f>
        <v>45991</v>
      </c>
      <c r="D6" s="36">
        <v>45992</v>
      </c>
      <c r="E6" s="36">
        <v>45993</v>
      </c>
      <c r="F6" s="36">
        <v>45994</v>
      </c>
      <c r="G6" s="36">
        <v>45995</v>
      </c>
      <c r="H6" s="34">
        <v>45996</v>
      </c>
      <c r="I6" s="69">
        <v>45997</v>
      </c>
    </row>
    <row r="7" spans="2:9" s="67" customFormat="1" ht="75" customHeight="1" x14ac:dyDescent="0.15">
      <c r="B7" s="78"/>
      <c r="C7" s="68"/>
      <c r="D7" s="66"/>
      <c r="E7" s="66"/>
      <c r="F7" s="66"/>
      <c r="G7" s="147"/>
      <c r="H7" s="125">
        <v>0.625</v>
      </c>
      <c r="I7" s="70"/>
    </row>
    <row r="8" spans="2:9" s="33" customFormat="1" ht="25" customHeight="1" x14ac:dyDescent="0.2">
      <c r="B8" s="77"/>
      <c r="C8" s="37">
        <f t="array" ref="C8:I8">DaysAndWeeks+DATE(CalendarYear,12,1)-WEEKDAY(DATE(CalendarYear,12,1),(WeekStart="M")+1)+8</f>
        <v>45998</v>
      </c>
      <c r="D8" s="34">
        <v>45999</v>
      </c>
      <c r="E8" s="37">
        <v>46000</v>
      </c>
      <c r="F8" s="34">
        <v>46001</v>
      </c>
      <c r="G8" s="34">
        <v>46002</v>
      </c>
      <c r="H8" s="34">
        <v>46003</v>
      </c>
      <c r="I8" s="69">
        <v>46004</v>
      </c>
    </row>
    <row r="9" spans="2:9" s="67" customFormat="1" ht="75" customHeight="1" x14ac:dyDescent="0.15">
      <c r="B9" s="78"/>
      <c r="C9" s="125"/>
      <c r="D9" s="125"/>
      <c r="E9" s="125"/>
      <c r="F9" s="125"/>
      <c r="G9" s="125"/>
      <c r="H9" s="125"/>
      <c r="I9" s="70"/>
    </row>
    <row r="10" spans="2:9" s="33" customFormat="1" ht="25" customHeight="1" x14ac:dyDescent="0.2">
      <c r="B10" s="77"/>
      <c r="C10" s="37">
        <f t="array" ref="C10:I10">DaysAndWeeks+DATE(CalendarYear,12,1)-WEEKDAY(DATE(CalendarYear,12,1),(WeekStart="M")+1)+15</f>
        <v>46005</v>
      </c>
      <c r="D10" s="34">
        <v>46006</v>
      </c>
      <c r="E10" s="34">
        <v>46007</v>
      </c>
      <c r="F10" s="34">
        <v>46008</v>
      </c>
      <c r="G10" s="34">
        <v>46009</v>
      </c>
      <c r="H10" s="34">
        <v>46010</v>
      </c>
      <c r="I10" s="69">
        <v>46011</v>
      </c>
    </row>
    <row r="11" spans="2:9" s="67" customFormat="1" ht="75" customHeight="1" x14ac:dyDescent="0.15">
      <c r="B11" s="78"/>
      <c r="C11" s="125"/>
      <c r="D11" s="137"/>
      <c r="E11" s="125"/>
      <c r="F11" s="125"/>
      <c r="G11" s="134"/>
      <c r="H11" s="125">
        <v>0.625</v>
      </c>
      <c r="I11" s="70"/>
    </row>
    <row r="12" spans="2:9" s="33" customFormat="1" ht="25" customHeight="1" x14ac:dyDescent="0.2">
      <c r="B12" s="77"/>
      <c r="C12" s="37">
        <f t="array" ref="C12:I12">DaysAndWeeks+DATE(CalendarYear,12,1)-WEEKDAY(DATE(CalendarYear,12,1),(WeekStart="M")+1)+22</f>
        <v>46012</v>
      </c>
      <c r="D12" s="34">
        <v>46013</v>
      </c>
      <c r="E12" s="34">
        <v>46014</v>
      </c>
      <c r="F12" s="34">
        <v>46015</v>
      </c>
      <c r="G12" s="34">
        <v>46016</v>
      </c>
      <c r="H12" s="34">
        <v>46017</v>
      </c>
      <c r="I12" s="69">
        <v>46018</v>
      </c>
    </row>
    <row r="13" spans="2:9" s="67" customFormat="1" ht="75" customHeight="1" x14ac:dyDescent="0.15">
      <c r="B13" s="78"/>
      <c r="C13" s="125"/>
      <c r="D13" s="125"/>
      <c r="E13" s="125"/>
      <c r="F13" s="125"/>
      <c r="G13" s="125"/>
      <c r="H13" s="125">
        <v>0.625</v>
      </c>
      <c r="I13" s="70"/>
    </row>
    <row r="14" spans="2:9" s="33" customFormat="1" ht="25" customHeight="1" x14ac:dyDescent="0.2">
      <c r="B14" s="77"/>
      <c r="C14" s="37">
        <f t="array" ref="C14:I14">DaysAndWeeks+DATE(CalendarYear,12,1)-WEEKDAY(DATE(CalendarYear,12,1),(WeekStart="M")+1)+29</f>
        <v>46019</v>
      </c>
      <c r="D14" s="34">
        <v>46020</v>
      </c>
      <c r="E14" s="34">
        <v>46021</v>
      </c>
      <c r="F14" s="34">
        <v>46022</v>
      </c>
      <c r="G14" s="34">
        <v>46023</v>
      </c>
      <c r="H14" s="34">
        <v>46024</v>
      </c>
      <c r="I14" s="69">
        <v>46025</v>
      </c>
    </row>
    <row r="15" spans="2:9" s="67" customFormat="1" ht="75" customHeight="1" x14ac:dyDescent="0.15">
      <c r="B15" s="78"/>
      <c r="C15" s="125"/>
      <c r="D15" s="137"/>
      <c r="E15" s="125"/>
      <c r="F15" s="125"/>
      <c r="G15" s="134"/>
      <c r="H15" s="125"/>
      <c r="I15" s="70"/>
    </row>
    <row r="16" spans="2:9" s="33" customFormat="1" ht="25" customHeight="1" x14ac:dyDescent="0.2">
      <c r="B16" s="77"/>
      <c r="C16" s="117">
        <f t="array" ref="C16:I16">DaysAndWeeks+DATE(CalendarYear,12,1)-WEEKDAY(DATE(CalendarYear,12,1),(WeekStart="M")+1)+36</f>
        <v>46026</v>
      </c>
      <c r="D16" s="36">
        <v>46027</v>
      </c>
      <c r="E16" s="65">
        <v>46028</v>
      </c>
      <c r="F16" s="36">
        <v>46029</v>
      </c>
      <c r="G16" s="36">
        <v>46030</v>
      </c>
      <c r="H16" s="65">
        <v>46031</v>
      </c>
      <c r="I16" s="71">
        <v>46032</v>
      </c>
    </row>
    <row r="17" spans="2:9" s="67" customFormat="1" ht="75" customHeight="1" x14ac:dyDescent="0.15">
      <c r="B17" s="78"/>
      <c r="C17" s="125"/>
      <c r="D17" s="66"/>
      <c r="E17" s="105"/>
      <c r="F17" s="66"/>
      <c r="G17" s="66"/>
      <c r="H17" s="105"/>
      <c r="I17" s="72"/>
    </row>
    <row r="18" spans="2:9" ht="125" customHeight="1" thickBot="1" x14ac:dyDescent="0.2">
      <c r="B18" s="76"/>
      <c r="C18" s="180" t="s">
        <v>5</v>
      </c>
      <c r="D18" s="181"/>
      <c r="E18" s="181"/>
      <c r="F18" s="181"/>
      <c r="G18" s="181"/>
      <c r="H18" s="181"/>
      <c r="I18" s="182"/>
    </row>
    <row r="19" spans="2:9" ht="15" thickTop="1" x14ac:dyDescent="0.15">
      <c r="C19" s="6"/>
      <c r="D19" s="6"/>
      <c r="E19" s="6"/>
      <c r="F19" s="6"/>
      <c r="G19" s="6"/>
      <c r="H19" s="6"/>
      <c r="I19" s="6"/>
    </row>
    <row r="20" spans="2:9" x14ac:dyDescent="0.15">
      <c r="C20" s="6"/>
      <c r="D20" s="6"/>
      <c r="E20" s="6"/>
      <c r="F20" s="6"/>
      <c r="G20" s="6"/>
      <c r="H20" s="6"/>
      <c r="I20" s="6"/>
    </row>
    <row r="21" spans="2:9" ht="66" customHeight="1" x14ac:dyDescent="0.15">
      <c r="C21" s="6"/>
      <c r="D21" s="6"/>
      <c r="E21" s="6"/>
      <c r="F21" s="6"/>
      <c r="G21" s="6"/>
      <c r="H21" s="6"/>
      <c r="I21" s="6"/>
    </row>
  </sheetData>
  <mergeCells count="3">
    <mergeCell ref="C2:I2"/>
    <mergeCell ref="C18:I18"/>
    <mergeCell ref="D4:H4"/>
  </mergeCells>
  <conditionalFormatting sqref="C18">
    <cfRule type="expression" dxfId="2" priority="1">
      <formula>AND(DAY(C18)&gt;=1,DAY(C18)&lt;=15)</formula>
    </cfRule>
  </conditionalFormatting>
  <conditionalFormatting sqref="C6:H6">
    <cfRule type="expression" dxfId="1" priority="3">
      <formula>DAY(C6)&gt;8</formula>
    </cfRule>
  </conditionalFormatting>
  <conditionalFormatting sqref="C14:I14 D15 F15:I15 C16:I16 D17:I17">
    <cfRule type="expression" dxfId="0" priority="2">
      <formula>AND(DAY(C14)&gt;=1,DAY(C14)&lt;=15)</formula>
    </cfRule>
  </conditionalFormatting>
  <hyperlinks>
    <hyperlink ref="G3" location="NOVEMBER!A1" tooltip="Navigation link to the previous month" display="&lt;- NOVEMBER" xr:uid="{00000000-0004-0000-0B00-000000000000}"/>
    <hyperlink ref="H3" location="JANUARY!A1" tooltip="Navigation link back to January" display="JANUARY -&gt;" xr:uid="{00000000-0004-0000-0B00-000001000000}"/>
  </hyperlinks>
  <printOptions horizontalCentered="1"/>
  <pageMargins left="0.09" right="0.5" top="0.75" bottom="0.75" header="0.3" footer="0.3"/>
  <pageSetup scale="54" fitToHeight="0" orientation="landscape" horizontalDpi="4294967293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96a5e1-f937-4986-abb4-c031ec480b26" xsi:nil="true"/>
    <lcf76f155ced4ddcb4097134ff3c332f xmlns="6088389d-f9a4-418b-a8d8-f0ed3f71e6c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AF7E8E9E6F343A759C45522CD9A83" ma:contentTypeVersion="15" ma:contentTypeDescription="Create a new document." ma:contentTypeScope="" ma:versionID="36f6a8b3d186de29e4e67a1a58c7a78f">
  <xsd:schema xmlns:xsd="http://www.w3.org/2001/XMLSchema" xmlns:xs="http://www.w3.org/2001/XMLSchema" xmlns:p="http://schemas.microsoft.com/office/2006/metadata/properties" xmlns:ns2="6088389d-f9a4-418b-a8d8-f0ed3f71e6c8" xmlns:ns3="2f96a5e1-f937-4986-abb4-c031ec480b26" targetNamespace="http://schemas.microsoft.com/office/2006/metadata/properties" ma:root="true" ma:fieldsID="168d9fd93b50897fb7fd6a2fa349d4e4" ns2:_="" ns3:_="">
    <xsd:import namespace="6088389d-f9a4-418b-a8d8-f0ed3f71e6c8"/>
    <xsd:import namespace="2f96a5e1-f937-4986-abb4-c031ec480b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8389d-f9a4-418b-a8d8-f0ed3f71e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b970f53-6d7c-482d-a391-807fc8ea1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6a5e1-f937-4986-abb4-c031ec480b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616444-4ad6-4df3-8c5e-a07c72489a7f}" ma:internalName="TaxCatchAll" ma:showField="CatchAllData" ma:web="2f96a5e1-f937-4986-abb4-c031ec480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2CF26-D36B-43E4-9660-EEF41C77CB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C9E89F-E0F7-4EA5-B004-DCB6817900CE}">
  <ds:schemaRefs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f96a5e1-f937-4986-abb4-c031ec480b26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6088389d-f9a4-418b-a8d8-f0ed3f71e6c8"/>
  </ds:schemaRefs>
</ds:datastoreItem>
</file>

<file path=customXml/itemProps3.xml><?xml version="1.0" encoding="utf-8"?>
<ds:datastoreItem xmlns:ds="http://schemas.openxmlformats.org/officeDocument/2006/customXml" ds:itemID="{8810CFAD-D087-4ED0-9635-4C1372061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88389d-f9a4-418b-a8d8-f0ed3f71e6c8"/>
    <ds:schemaRef ds:uri="2f96a5e1-f937-4986-abb4-c031ec480b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14</vt:i4>
      </vt:variant>
    </vt:vector>
  </HeadingPairs>
  <TitlesOfParts>
    <vt:vector size="26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CalendarYear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  <vt:lpstr>WeekStart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Key</dc:creator>
  <cp:keywords/>
  <dc:description/>
  <cp:lastModifiedBy>Anthony Colón</cp:lastModifiedBy>
  <cp:revision/>
  <dcterms:created xsi:type="dcterms:W3CDTF">2016-11-11T22:25:27Z</dcterms:created>
  <dcterms:modified xsi:type="dcterms:W3CDTF">2025-02-27T18:34:54Z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0x010100850AF7E8E9E6F343A759C45522CD9A83</vt:lpwstr>
  </property>
  <property fmtid="{D5CDD505-2E9C-101B-9397-08002B2CF9AE}" pid="3" name="MediaServiceImageTags">
    <vt:lpwstr/>
  </property>
</Properties>
</file>