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8_{AAAEE9BF-F14F-984B-9E70-4864F7C789DA}" xr6:coauthVersionLast="47" xr6:coauthVersionMax="47" xr10:uidLastSave="{00000000-0000-0000-0000-000000000000}"/>
  <bookViews>
    <workbookView xWindow="660" yWindow="760" windowWidth="31000" windowHeight="2010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6" i="3"/>
  <c r="F5" i="3" s="1"/>
  <c r="C6" i="12"/>
  <c r="F6" i="12"/>
  <c r="F5" i="12" s="1"/>
  <c r="D6" i="7"/>
  <c r="D5" i="7" s="1"/>
  <c r="C6" i="7"/>
  <c r="E6" i="10"/>
  <c r="E5" i="10" s="1"/>
  <c r="G14" i="4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H16" i="11" s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 s="1"/>
  <c r="C16" i="4" a="1"/>
  <c r="C6" i="2" a="1"/>
  <c r="C8" i="5" a="1"/>
  <c r="C16" i="5" a="1"/>
  <c r="C16" i="9" a="1"/>
  <c r="C12" i="10" a="1"/>
  <c r="C14" i="11" a="1"/>
  <c r="H14" i="11" s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10" i="11"/>
  <c r="D12" i="11" l="1"/>
  <c r="F12" i="11"/>
  <c r="C12" i="11"/>
  <c r="E12" i="11"/>
  <c r="E6" i="11"/>
  <c r="E5" i="11" s="1"/>
  <c r="H6" i="3"/>
  <c r="H5" i="3" s="1"/>
  <c r="H10" i="11"/>
  <c r="C10" i="11"/>
  <c r="D10" i="11"/>
  <c r="H8" i="11"/>
  <c r="E10" i="11"/>
  <c r="G10" i="11"/>
  <c r="H14" i="4"/>
  <c r="D16" i="11"/>
  <c r="E14" i="4"/>
  <c r="E6" i="3"/>
  <c r="E5" i="3" s="1"/>
  <c r="E16" i="11"/>
  <c r="G14" i="3"/>
  <c r="D14" i="3"/>
  <c r="G14" i="7"/>
  <c r="F14" i="3"/>
  <c r="F16" i="11"/>
  <c r="F14" i="11"/>
  <c r="G16" i="11"/>
  <c r="I14" i="3"/>
  <c r="H14" i="7"/>
  <c r="H14" i="3"/>
  <c r="I6" i="12"/>
  <c r="I5" i="12" s="1"/>
  <c r="F14" i="13"/>
  <c r="E14" i="11"/>
  <c r="C14" i="11"/>
  <c r="G14" i="11"/>
  <c r="F6" i="7"/>
  <c r="F5" i="7" s="1"/>
  <c r="E6" i="7"/>
  <c r="E5" i="7" s="1"/>
  <c r="E16" i="6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<sst xmlns="http://schemas.openxmlformats.org/spreadsheetml/2006/main" count="62" uniqueCount="40">
  <si>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</si>
  <si>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</si>
  <si>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</si>
  <si>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</si>
  <si>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</si>
  <si>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</si>
  <si>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</si>
  <si>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</si>
  <si>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</si>
  <si>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</si>
  <si>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</si>
  <si>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</si>
  <si>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</si>
  <si>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</si>
  <si>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</si>
  <si>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</si>
  <si>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</si>
  <si>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</si>
  <si>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</si>
  <si>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</si>
  <si>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</si>
  <si>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</si>
  <si>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</si>
  <si>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</si>
  <si>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</si>
  <si>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</si>
  <si>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</si>
  <si>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</si>
  <si>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</si>
  <si>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</si>
  <si>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</si>
  <si>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</si>
  <si>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</si>
  <si>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</si>
  <si>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</si>
  <si>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</si>
  <si>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</si>
  <si>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</si>
  <si>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</si>
  <si>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70/30 Alternating Weekend (with Third Party Time)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</si>
</sst>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4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14"/>
      <color rgb="FFFF0000"/>
      <name val="Montserrat Regular"/>
    </font>
    <font>
      <sz val="9"/>
      <color theme="1" tint="0.34998626667073579"/>
      <name val="Montserrat Regular"/>
    </font>
    <font>
      <b/>
      <sz val="37"/>
      <color theme="0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79998168889431442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87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4" fillId="2" borderId="0" xfId="7" applyFont="1" applyFill="1" applyBorder="1">
      <alignment horizontal="left"/>
    </xf>
    <xf numFmtId="0" fontId="35" fillId="2" borderId="0" xfId="5" applyFont="1" applyFill="1">
      <alignment horizontal="center" vertical="top"/>
    </xf>
    <xf numFmtId="0" fontId="36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5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7" fillId="2" borderId="0" xfId="5" applyFont="1" applyFill="1">
      <alignment horizontal="center" vertical="top"/>
    </xf>
    <xf numFmtId="0" fontId="38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7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39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0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3" fillId="3" borderId="13" xfId="4" applyFont="1" applyFill="1" applyBorder="1">
      <alignment horizontal="left" indent="1"/>
    </xf>
    <xf numFmtId="164" fontId="30" fillId="5" borderId="8" xfId="4" applyFont="1" applyFill="1" applyBorder="1">
      <alignment horizontal="left" indent="1"/>
    </xf>
    <xf numFmtId="164" fontId="41" fillId="3" borderId="8" xfId="4" applyFont="1" applyFill="1" applyBorder="1">
      <alignment horizontal="left" indent="1"/>
    </xf>
    <xf numFmtId="164" fontId="27" fillId="5" borderId="25" xfId="4" applyFont="1" applyFill="1" applyBorder="1">
      <alignment horizontal="left" indent="1"/>
    </xf>
    <xf numFmtId="164" fontId="27" fillId="5" borderId="26" xfId="4" applyFont="1" applyFill="1" applyBorder="1">
      <alignment horizontal="left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33" fillId="5" borderId="16" xfId="11" applyFont="1" applyFill="1" applyBorder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18" fontId="12" fillId="0" borderId="12" xfId="0" applyNumberFormat="1" applyFont="1" applyBorder="1" applyAlignment="1">
      <alignment horizontal="center" vertical="top" wrapText="1"/>
    </xf>
    <xf numFmtId="18" fontId="12" fillId="5" borderId="9" xfId="11" applyNumberFormat="1" applyFont="1" applyFill="1" applyBorder="1" applyAlignment="1">
      <alignment horizontal="center" vertical="top" wrapText="1"/>
    </xf>
    <xf numFmtId="18" fontId="42" fillId="0" borderId="12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left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18" fontId="33" fillId="0" borderId="0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left" vertical="top" wrapText="1"/>
    </xf>
    <xf numFmtId="165" fontId="33" fillId="0" borderId="9" xfId="11" applyNumberFormat="1" applyFont="1" applyBorder="1" applyAlignment="1">
      <alignment horizontal="center" vertical="top" wrapText="1"/>
    </xf>
    <xf numFmtId="18" fontId="11" fillId="5" borderId="24" xfId="11" applyNumberFormat="1" applyFont="1" applyFill="1" applyBorder="1" applyAlignment="1">
      <alignment horizontal="center" vertical="top" wrapText="1"/>
    </xf>
    <xf numFmtId="18" fontId="11" fillId="5" borderId="30" xfId="11" applyNumberFormat="1" applyFont="1" applyFill="1" applyBorder="1" applyAlignment="1">
      <alignment horizontal="center" vertical="top" wrapText="1"/>
    </xf>
    <xf numFmtId="18" fontId="12" fillId="0" borderId="32" xfId="0" applyNumberFormat="1" applyFont="1" applyBorder="1" applyAlignment="1">
      <alignment horizontal="center" vertical="top" wrapText="1"/>
    </xf>
    <xf numFmtId="0" fontId="43" fillId="2" borderId="2" xfId="0" applyFont="1" applyFill="1" applyBorder="1" applyAlignment="1">
      <alignment horizontal="left" vertical="top" wrapText="1"/>
    </xf>
    <xf numFmtId="0" fontId="43" fillId="2" borderId="3" xfId="0" applyFont="1" applyFill="1" applyBorder="1" applyAlignment="1">
      <alignment horizontal="left" vertical="top" wrapText="1"/>
    </xf>
    <xf numFmtId="0" fontId="43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8FC6E2"/>
      <color rgb="FF172743"/>
      <color rgb="FFCFAA49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alt_weekend_3rd_part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885</xdr:colOff>
      <xdr:row>8</xdr:row>
      <xdr:rowOff>280583</xdr:rowOff>
    </xdr:from>
    <xdr:to>
      <xdr:col>3</xdr:col>
      <xdr:colOff>590698</xdr:colOff>
      <xdr:row>8</xdr:row>
      <xdr:rowOff>635001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2513" y="4696048"/>
          <a:ext cx="3070743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1299534</xdr:colOff>
      <xdr:row>6</xdr:row>
      <xdr:rowOff>236280</xdr:rowOff>
    </xdr:from>
    <xdr:to>
      <xdr:col>3</xdr:col>
      <xdr:colOff>516861</xdr:colOff>
      <xdr:row>6</xdr:row>
      <xdr:rowOff>605466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75E6D1-3FD2-6242-9620-FBF93179FDD8}"/>
            </a:ext>
          </a:extLst>
        </xdr:cNvPr>
        <xdr:cNvSpPr txBox="1"/>
      </xdr:nvSpPr>
      <xdr:spPr>
        <a:xfrm>
          <a:off x="1831162" y="3366978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2215117</xdr:colOff>
      <xdr:row>10</xdr:row>
      <xdr:rowOff>236278</xdr:rowOff>
    </xdr:from>
    <xdr:to>
      <xdr:col>9</xdr:col>
      <xdr:colOff>14768</xdr:colOff>
      <xdr:row>10</xdr:row>
      <xdr:rowOff>590697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5B6482B-C259-AD4B-848E-A16D4884D9FA}"/>
            </a:ext>
          </a:extLst>
        </xdr:cNvPr>
        <xdr:cNvSpPr txBox="1"/>
      </xdr:nvSpPr>
      <xdr:spPr>
        <a:xfrm>
          <a:off x="15151396" y="5936511"/>
          <a:ext cx="2761512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443E7B6-E917-8DE9-FE28-83546988FDF1}"/>
            </a:ext>
          </a:extLst>
        </xdr:cNvPr>
        <xdr:cNvSpPr>
          <a:spLocks noChangeAspect="1" noChangeArrowheads="1"/>
        </xdr:cNvSpPr>
      </xdr:nvSpPr>
      <xdr:spPr bwMode="auto">
        <a:xfrm>
          <a:off x="18745200" y="13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2156046</xdr:colOff>
      <xdr:row>1</xdr:row>
      <xdr:rowOff>635000</xdr:rowOff>
    </xdr:from>
    <xdr:to>
      <xdr:col>8</xdr:col>
      <xdr:colOff>2127454</xdr:colOff>
      <xdr:row>3</xdr:row>
      <xdr:rowOff>594910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DFF8217-9D54-2474-1F24-90E8F5C3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2325" y="826977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14768</xdr:colOff>
      <xdr:row>12</xdr:row>
      <xdr:rowOff>206745</xdr:rowOff>
    </xdr:from>
    <xdr:to>
      <xdr:col>3</xdr:col>
      <xdr:colOff>354420</xdr:colOff>
      <xdr:row>12</xdr:row>
      <xdr:rowOff>561163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6E0572-2369-BB4B-8A08-4D8C288B9B92}"/>
            </a:ext>
          </a:extLst>
        </xdr:cNvPr>
        <xdr:cNvSpPr txBox="1"/>
      </xdr:nvSpPr>
      <xdr:spPr>
        <a:xfrm>
          <a:off x="546396" y="7191745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2067442</xdr:colOff>
      <xdr:row>8</xdr:row>
      <xdr:rowOff>265815</xdr:rowOff>
    </xdr:from>
    <xdr:to>
      <xdr:col>7</xdr:col>
      <xdr:colOff>797442</xdr:colOff>
      <xdr:row>8</xdr:row>
      <xdr:rowOff>635002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EA65FB-9843-BB4F-8336-833C7D7F6044}"/>
            </a:ext>
          </a:extLst>
        </xdr:cNvPr>
        <xdr:cNvSpPr txBox="1"/>
      </xdr:nvSpPr>
      <xdr:spPr>
        <a:xfrm>
          <a:off x="12522791" y="4681280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6</xdr:row>
      <xdr:rowOff>236277</xdr:rowOff>
    </xdr:from>
    <xdr:to>
      <xdr:col>2</xdr:col>
      <xdr:colOff>1329070</xdr:colOff>
      <xdr:row>6</xdr:row>
      <xdr:rowOff>605464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AA7FFA-CF8F-6C4D-A1E1-DD33CE6745C6}"/>
            </a:ext>
          </a:extLst>
        </xdr:cNvPr>
        <xdr:cNvSpPr txBox="1"/>
      </xdr:nvSpPr>
      <xdr:spPr>
        <a:xfrm>
          <a:off x="531629" y="3366975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359145</xdr:colOff>
      <xdr:row>6</xdr:row>
      <xdr:rowOff>226239</xdr:rowOff>
    </xdr:from>
    <xdr:to>
      <xdr:col>3</xdr:col>
      <xdr:colOff>1801629</xdr:colOff>
      <xdr:row>6</xdr:row>
      <xdr:rowOff>595425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FFC4CF-E50D-7E46-83EB-5E7E49FE804C}"/>
            </a:ext>
          </a:extLst>
        </xdr:cNvPr>
        <xdr:cNvSpPr txBox="1"/>
      </xdr:nvSpPr>
      <xdr:spPr>
        <a:xfrm>
          <a:off x="3371703" y="3356937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1801628</xdr:colOff>
      <xdr:row>6</xdr:row>
      <xdr:rowOff>221512</xdr:rowOff>
    </xdr:from>
    <xdr:to>
      <xdr:col>4</xdr:col>
      <xdr:colOff>620233</xdr:colOff>
      <xdr:row>6</xdr:row>
      <xdr:rowOff>590698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78F23F4-E818-F54C-BF34-20DFE052A2AA}"/>
            </a:ext>
          </a:extLst>
        </xdr:cNvPr>
        <xdr:cNvSpPr txBox="1"/>
      </xdr:nvSpPr>
      <xdr:spPr>
        <a:xfrm>
          <a:off x="4814186" y="3352210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590699</xdr:colOff>
      <xdr:row>6</xdr:row>
      <xdr:rowOff>221511</xdr:rowOff>
    </xdr:from>
    <xdr:to>
      <xdr:col>4</xdr:col>
      <xdr:colOff>2008373</xdr:colOff>
      <xdr:row>6</xdr:row>
      <xdr:rowOff>590697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A939EDB-E061-C046-9771-3125ED9A031D}"/>
            </a:ext>
          </a:extLst>
        </xdr:cNvPr>
        <xdr:cNvSpPr txBox="1"/>
      </xdr:nvSpPr>
      <xdr:spPr>
        <a:xfrm>
          <a:off x="6084187" y="3352209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1993607</xdr:colOff>
      <xdr:row>6</xdr:row>
      <xdr:rowOff>211470</xdr:rowOff>
    </xdr:from>
    <xdr:to>
      <xdr:col>5</xdr:col>
      <xdr:colOff>797442</xdr:colOff>
      <xdr:row>6</xdr:row>
      <xdr:rowOff>580656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E8238E-BB42-134C-B34A-C6E076B40EBE}"/>
            </a:ext>
          </a:extLst>
        </xdr:cNvPr>
        <xdr:cNvSpPr txBox="1"/>
      </xdr:nvSpPr>
      <xdr:spPr>
        <a:xfrm>
          <a:off x="7487095" y="3342168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767907</xdr:colOff>
      <xdr:row>6</xdr:row>
      <xdr:rowOff>211469</xdr:rowOff>
    </xdr:from>
    <xdr:to>
      <xdr:col>5</xdr:col>
      <xdr:colOff>2111744</xdr:colOff>
      <xdr:row>6</xdr:row>
      <xdr:rowOff>580655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21DB2DB-0386-1A4B-B438-4230BF12945A}"/>
            </a:ext>
          </a:extLst>
        </xdr:cNvPr>
        <xdr:cNvSpPr txBox="1"/>
      </xdr:nvSpPr>
      <xdr:spPr>
        <a:xfrm>
          <a:off x="8742326" y="3342167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2086936</xdr:colOff>
      <xdr:row>6</xdr:row>
      <xdr:rowOff>216195</xdr:rowOff>
    </xdr:from>
    <xdr:to>
      <xdr:col>6</xdr:col>
      <xdr:colOff>890772</xdr:colOff>
      <xdr:row>6</xdr:row>
      <xdr:rowOff>585381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CB63F5A-B563-564A-A8B1-E7BB2BAA5ADF}"/>
            </a:ext>
          </a:extLst>
        </xdr:cNvPr>
        <xdr:cNvSpPr txBox="1"/>
      </xdr:nvSpPr>
      <xdr:spPr>
        <a:xfrm>
          <a:off x="10061355" y="334689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876005</xdr:colOff>
      <xdr:row>6</xdr:row>
      <xdr:rowOff>216194</xdr:rowOff>
    </xdr:from>
    <xdr:to>
      <xdr:col>6</xdr:col>
      <xdr:colOff>2219842</xdr:colOff>
      <xdr:row>6</xdr:row>
      <xdr:rowOff>585380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0615313-D8AC-FE4D-A67D-538C9898421D}"/>
            </a:ext>
          </a:extLst>
        </xdr:cNvPr>
        <xdr:cNvSpPr txBox="1"/>
      </xdr:nvSpPr>
      <xdr:spPr>
        <a:xfrm>
          <a:off x="11331354" y="3346892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2224569</xdr:colOff>
      <xdr:row>6</xdr:row>
      <xdr:rowOff>220921</xdr:rowOff>
    </xdr:from>
    <xdr:to>
      <xdr:col>7</xdr:col>
      <xdr:colOff>1028405</xdr:colOff>
      <xdr:row>6</xdr:row>
      <xdr:rowOff>590107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D479044-0A6C-E547-A7BA-2FF0042630B7}"/>
            </a:ext>
          </a:extLst>
        </xdr:cNvPr>
        <xdr:cNvSpPr txBox="1"/>
      </xdr:nvSpPr>
      <xdr:spPr>
        <a:xfrm>
          <a:off x="12679918" y="3351619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1028405</xdr:colOff>
      <xdr:row>6</xdr:row>
      <xdr:rowOff>220920</xdr:rowOff>
    </xdr:from>
    <xdr:to>
      <xdr:col>7</xdr:col>
      <xdr:colOff>2372242</xdr:colOff>
      <xdr:row>6</xdr:row>
      <xdr:rowOff>590106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5D97FD1-28A0-B346-ABE6-32C650FB0931}"/>
            </a:ext>
          </a:extLst>
        </xdr:cNvPr>
        <xdr:cNvSpPr txBox="1"/>
      </xdr:nvSpPr>
      <xdr:spPr>
        <a:xfrm>
          <a:off x="13964684" y="3351618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2362201</xdr:colOff>
      <xdr:row>6</xdr:row>
      <xdr:rowOff>210879</xdr:rowOff>
    </xdr:from>
    <xdr:to>
      <xdr:col>8</xdr:col>
      <xdr:colOff>2466162</xdr:colOff>
      <xdr:row>6</xdr:row>
      <xdr:rowOff>580065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F816EBA-1B0C-724B-8BF8-802AE42C852E}"/>
            </a:ext>
          </a:extLst>
        </xdr:cNvPr>
        <xdr:cNvSpPr txBox="1"/>
      </xdr:nvSpPr>
      <xdr:spPr>
        <a:xfrm>
          <a:off x="15298480" y="3341577"/>
          <a:ext cx="258489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600150</xdr:colOff>
      <xdr:row>8</xdr:row>
      <xdr:rowOff>275268</xdr:rowOff>
    </xdr:from>
    <xdr:to>
      <xdr:col>3</xdr:col>
      <xdr:colOff>2042634</xdr:colOff>
      <xdr:row>8</xdr:row>
      <xdr:rowOff>644454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0809CEB-D935-DB4E-8956-7374A517E9BA}"/>
            </a:ext>
          </a:extLst>
        </xdr:cNvPr>
        <xdr:cNvSpPr txBox="1"/>
      </xdr:nvSpPr>
      <xdr:spPr>
        <a:xfrm>
          <a:off x="3612708" y="469073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2042632</xdr:colOff>
      <xdr:row>8</xdr:row>
      <xdr:rowOff>270541</xdr:rowOff>
    </xdr:from>
    <xdr:to>
      <xdr:col>4</xdr:col>
      <xdr:colOff>861237</xdr:colOff>
      <xdr:row>8</xdr:row>
      <xdr:rowOff>639727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512831D-75D2-EB43-8AC5-432B99F92B34}"/>
            </a:ext>
          </a:extLst>
        </xdr:cNvPr>
        <xdr:cNvSpPr txBox="1"/>
      </xdr:nvSpPr>
      <xdr:spPr>
        <a:xfrm>
          <a:off x="5055190" y="468600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870689</xdr:colOff>
      <xdr:row>8</xdr:row>
      <xdr:rowOff>265226</xdr:rowOff>
    </xdr:from>
    <xdr:to>
      <xdr:col>4</xdr:col>
      <xdr:colOff>2313173</xdr:colOff>
      <xdr:row>8</xdr:row>
      <xdr:rowOff>634412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430545D-5E77-AC48-96A0-85DA9CFA576D}"/>
            </a:ext>
          </a:extLst>
        </xdr:cNvPr>
        <xdr:cNvSpPr txBox="1"/>
      </xdr:nvSpPr>
      <xdr:spPr>
        <a:xfrm>
          <a:off x="6364177" y="4680691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2308448</xdr:colOff>
      <xdr:row>8</xdr:row>
      <xdr:rowOff>260499</xdr:rowOff>
    </xdr:from>
    <xdr:to>
      <xdr:col>5</xdr:col>
      <xdr:colOff>1112283</xdr:colOff>
      <xdr:row>8</xdr:row>
      <xdr:rowOff>629685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D14CDF-7D12-C244-B88B-F0F062F68A20}"/>
            </a:ext>
          </a:extLst>
        </xdr:cNvPr>
        <xdr:cNvSpPr txBox="1"/>
      </xdr:nvSpPr>
      <xdr:spPr>
        <a:xfrm>
          <a:off x="7801936" y="467596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1082748</xdr:colOff>
      <xdr:row>8</xdr:row>
      <xdr:rowOff>260498</xdr:rowOff>
    </xdr:from>
    <xdr:to>
      <xdr:col>5</xdr:col>
      <xdr:colOff>2426585</xdr:colOff>
      <xdr:row>8</xdr:row>
      <xdr:rowOff>629684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67FBEC9-9F3D-AA43-A1EA-253D977ABC9B}"/>
            </a:ext>
          </a:extLst>
        </xdr:cNvPr>
        <xdr:cNvSpPr txBox="1"/>
      </xdr:nvSpPr>
      <xdr:spPr>
        <a:xfrm>
          <a:off x="9057167" y="467596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2401777</xdr:colOff>
      <xdr:row>8</xdr:row>
      <xdr:rowOff>265224</xdr:rowOff>
    </xdr:from>
    <xdr:to>
      <xdr:col>6</xdr:col>
      <xdr:colOff>1205613</xdr:colOff>
      <xdr:row>8</xdr:row>
      <xdr:rowOff>634410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FA5E1B7-4E23-3643-974C-AC217F076C0B}"/>
            </a:ext>
          </a:extLst>
        </xdr:cNvPr>
        <xdr:cNvSpPr txBox="1"/>
      </xdr:nvSpPr>
      <xdr:spPr>
        <a:xfrm>
          <a:off x="10376196" y="4680689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1299534</xdr:colOff>
      <xdr:row>10</xdr:row>
      <xdr:rowOff>236280</xdr:rowOff>
    </xdr:from>
    <xdr:to>
      <xdr:col>3</xdr:col>
      <xdr:colOff>516861</xdr:colOff>
      <xdr:row>10</xdr:row>
      <xdr:rowOff>605466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ACB01D5-6DFA-184B-BE66-2B8260E4B153}"/>
            </a:ext>
          </a:extLst>
        </xdr:cNvPr>
        <xdr:cNvSpPr txBox="1"/>
      </xdr:nvSpPr>
      <xdr:spPr>
        <a:xfrm>
          <a:off x="1831162" y="3366978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</xdr:colOff>
      <xdr:row>10</xdr:row>
      <xdr:rowOff>236277</xdr:rowOff>
    </xdr:from>
    <xdr:to>
      <xdr:col>2</xdr:col>
      <xdr:colOff>1329070</xdr:colOff>
      <xdr:row>10</xdr:row>
      <xdr:rowOff>605464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D4FD09A-E927-1548-9DBE-487381C46ECD}"/>
            </a:ext>
          </a:extLst>
        </xdr:cNvPr>
        <xdr:cNvSpPr txBox="1"/>
      </xdr:nvSpPr>
      <xdr:spPr>
        <a:xfrm>
          <a:off x="531629" y="3366975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516860</xdr:colOff>
      <xdr:row>10</xdr:row>
      <xdr:rowOff>236871</xdr:rowOff>
    </xdr:from>
    <xdr:to>
      <xdr:col>3</xdr:col>
      <xdr:colOff>1959344</xdr:colOff>
      <xdr:row>10</xdr:row>
      <xdr:rowOff>606057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F4CF18E-B923-5E40-B939-6B1D9FB20968}"/>
            </a:ext>
          </a:extLst>
        </xdr:cNvPr>
        <xdr:cNvSpPr txBox="1"/>
      </xdr:nvSpPr>
      <xdr:spPr>
        <a:xfrm>
          <a:off x="3529418" y="5937104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1959343</xdr:colOff>
      <xdr:row>10</xdr:row>
      <xdr:rowOff>232144</xdr:rowOff>
    </xdr:from>
    <xdr:to>
      <xdr:col>4</xdr:col>
      <xdr:colOff>777948</xdr:colOff>
      <xdr:row>10</xdr:row>
      <xdr:rowOff>601330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FE55843-B689-4042-A90A-4D107E47C121}"/>
            </a:ext>
          </a:extLst>
        </xdr:cNvPr>
        <xdr:cNvSpPr txBox="1"/>
      </xdr:nvSpPr>
      <xdr:spPr>
        <a:xfrm>
          <a:off x="4971901" y="5932377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748414</xdr:colOff>
      <xdr:row>10</xdr:row>
      <xdr:rowOff>232143</xdr:rowOff>
    </xdr:from>
    <xdr:to>
      <xdr:col>4</xdr:col>
      <xdr:colOff>2166088</xdr:colOff>
      <xdr:row>10</xdr:row>
      <xdr:rowOff>601329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EE6691C-2B52-C041-805F-3C451631363F}"/>
            </a:ext>
          </a:extLst>
        </xdr:cNvPr>
        <xdr:cNvSpPr txBox="1"/>
      </xdr:nvSpPr>
      <xdr:spPr>
        <a:xfrm>
          <a:off x="6241902" y="5932376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2151322</xdr:colOff>
      <xdr:row>10</xdr:row>
      <xdr:rowOff>222102</xdr:rowOff>
    </xdr:from>
    <xdr:to>
      <xdr:col>5</xdr:col>
      <xdr:colOff>955157</xdr:colOff>
      <xdr:row>10</xdr:row>
      <xdr:rowOff>591288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CD45635-80BF-384A-8A07-1B7DDCEF9BAF}"/>
            </a:ext>
          </a:extLst>
        </xdr:cNvPr>
        <xdr:cNvSpPr txBox="1"/>
      </xdr:nvSpPr>
      <xdr:spPr>
        <a:xfrm>
          <a:off x="7644810" y="5922335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925622</xdr:colOff>
      <xdr:row>10</xdr:row>
      <xdr:rowOff>222101</xdr:rowOff>
    </xdr:from>
    <xdr:to>
      <xdr:col>5</xdr:col>
      <xdr:colOff>2269459</xdr:colOff>
      <xdr:row>10</xdr:row>
      <xdr:rowOff>591287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C483DF6-D9A5-7141-9A20-C75A2CE76DDD}"/>
            </a:ext>
          </a:extLst>
        </xdr:cNvPr>
        <xdr:cNvSpPr txBox="1"/>
      </xdr:nvSpPr>
      <xdr:spPr>
        <a:xfrm>
          <a:off x="8900041" y="5922334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2244651</xdr:colOff>
      <xdr:row>10</xdr:row>
      <xdr:rowOff>226827</xdr:rowOff>
    </xdr:from>
    <xdr:to>
      <xdr:col>6</xdr:col>
      <xdr:colOff>1048487</xdr:colOff>
      <xdr:row>10</xdr:row>
      <xdr:rowOff>596013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0E8C37C-EB85-2B40-A8E8-DF62C56D9099}"/>
            </a:ext>
          </a:extLst>
        </xdr:cNvPr>
        <xdr:cNvSpPr txBox="1"/>
      </xdr:nvSpPr>
      <xdr:spPr>
        <a:xfrm>
          <a:off x="10219070" y="5927060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1033720</xdr:colOff>
      <xdr:row>10</xdr:row>
      <xdr:rowOff>226826</xdr:rowOff>
    </xdr:from>
    <xdr:to>
      <xdr:col>6</xdr:col>
      <xdr:colOff>2377557</xdr:colOff>
      <xdr:row>10</xdr:row>
      <xdr:rowOff>596012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0B3F505-0BE3-DB41-9277-F537BC3A3250}"/>
            </a:ext>
          </a:extLst>
        </xdr:cNvPr>
        <xdr:cNvSpPr txBox="1"/>
      </xdr:nvSpPr>
      <xdr:spPr>
        <a:xfrm>
          <a:off x="11489069" y="5927059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2382284</xdr:colOff>
      <xdr:row>10</xdr:row>
      <xdr:rowOff>231553</xdr:rowOff>
    </xdr:from>
    <xdr:to>
      <xdr:col>7</xdr:col>
      <xdr:colOff>1186120</xdr:colOff>
      <xdr:row>10</xdr:row>
      <xdr:rowOff>600739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62D2FD7-5D47-8341-86DC-57A63672A189}"/>
            </a:ext>
          </a:extLst>
        </xdr:cNvPr>
        <xdr:cNvSpPr txBox="1"/>
      </xdr:nvSpPr>
      <xdr:spPr>
        <a:xfrm>
          <a:off x="12837633" y="5931786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1186121</xdr:colOff>
      <xdr:row>10</xdr:row>
      <xdr:rowOff>231552</xdr:rowOff>
    </xdr:from>
    <xdr:to>
      <xdr:col>7</xdr:col>
      <xdr:colOff>2229885</xdr:colOff>
      <xdr:row>10</xdr:row>
      <xdr:rowOff>600738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83794FB-A7C6-704B-BC43-9CF504EE19EF}"/>
            </a:ext>
          </a:extLst>
        </xdr:cNvPr>
        <xdr:cNvSpPr txBox="1"/>
      </xdr:nvSpPr>
      <xdr:spPr>
        <a:xfrm>
          <a:off x="14122400" y="5931785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339652</xdr:colOff>
      <xdr:row>12</xdr:row>
      <xdr:rowOff>191979</xdr:rowOff>
    </xdr:from>
    <xdr:to>
      <xdr:col>3</xdr:col>
      <xdr:colOff>1782136</xdr:colOff>
      <xdr:row>12</xdr:row>
      <xdr:rowOff>561165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C705348-E29C-E042-88D9-ADA882D5184B}"/>
            </a:ext>
          </a:extLst>
        </xdr:cNvPr>
        <xdr:cNvSpPr txBox="1"/>
      </xdr:nvSpPr>
      <xdr:spPr>
        <a:xfrm>
          <a:off x="3352210" y="7176979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1782134</xdr:colOff>
      <xdr:row>12</xdr:row>
      <xdr:rowOff>187252</xdr:rowOff>
    </xdr:from>
    <xdr:to>
      <xdr:col>4</xdr:col>
      <xdr:colOff>600739</xdr:colOff>
      <xdr:row>12</xdr:row>
      <xdr:rowOff>556438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CAAAD50-20F6-4241-B1F8-1DD98B5928C0}"/>
            </a:ext>
          </a:extLst>
        </xdr:cNvPr>
        <xdr:cNvSpPr txBox="1"/>
      </xdr:nvSpPr>
      <xdr:spPr>
        <a:xfrm>
          <a:off x="4794692" y="7172252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590698</xdr:colOff>
      <xdr:row>12</xdr:row>
      <xdr:rowOff>181937</xdr:rowOff>
    </xdr:from>
    <xdr:to>
      <xdr:col>4</xdr:col>
      <xdr:colOff>2052675</xdr:colOff>
      <xdr:row>12</xdr:row>
      <xdr:rowOff>551123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4666197-28DB-C546-9D95-45C32AE8113C}"/>
            </a:ext>
          </a:extLst>
        </xdr:cNvPr>
        <xdr:cNvSpPr txBox="1"/>
      </xdr:nvSpPr>
      <xdr:spPr>
        <a:xfrm>
          <a:off x="6084186" y="7166937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2047950</xdr:colOff>
      <xdr:row>12</xdr:row>
      <xdr:rowOff>177210</xdr:rowOff>
    </xdr:from>
    <xdr:to>
      <xdr:col>5</xdr:col>
      <xdr:colOff>851785</xdr:colOff>
      <xdr:row>12</xdr:row>
      <xdr:rowOff>546396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97F74F4-4CAA-3D40-BFD5-B1004FD04E49}"/>
            </a:ext>
          </a:extLst>
        </xdr:cNvPr>
        <xdr:cNvSpPr txBox="1"/>
      </xdr:nvSpPr>
      <xdr:spPr>
        <a:xfrm>
          <a:off x="7541438" y="7162210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822250</xdr:colOff>
      <xdr:row>12</xdr:row>
      <xdr:rowOff>177209</xdr:rowOff>
    </xdr:from>
    <xdr:to>
      <xdr:col>5</xdr:col>
      <xdr:colOff>2166087</xdr:colOff>
      <xdr:row>12</xdr:row>
      <xdr:rowOff>546395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6DC8F2F-ECA2-EC4B-8C5F-0ECF6641387F}"/>
            </a:ext>
          </a:extLst>
        </xdr:cNvPr>
        <xdr:cNvSpPr txBox="1"/>
      </xdr:nvSpPr>
      <xdr:spPr>
        <a:xfrm>
          <a:off x="8796669" y="7162209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1181395</xdr:colOff>
      <xdr:row>8</xdr:row>
      <xdr:rowOff>265814</xdr:rowOff>
    </xdr:from>
    <xdr:to>
      <xdr:col>6</xdr:col>
      <xdr:colOff>2225159</xdr:colOff>
      <xdr:row>8</xdr:row>
      <xdr:rowOff>635000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1047D67-AC25-AD4B-ABCE-45A4DECACEC8}"/>
            </a:ext>
          </a:extLst>
        </xdr:cNvPr>
        <xdr:cNvSpPr txBox="1"/>
      </xdr:nvSpPr>
      <xdr:spPr>
        <a:xfrm>
          <a:off x="11636744" y="4681279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802167</xdr:colOff>
      <xdr:row>8</xdr:row>
      <xdr:rowOff>255772</xdr:rowOff>
    </xdr:from>
    <xdr:to>
      <xdr:col>7</xdr:col>
      <xdr:colOff>1845931</xdr:colOff>
      <xdr:row>8</xdr:row>
      <xdr:rowOff>624958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7327F21-FB17-0149-9B21-8CCA0528AF21}"/>
            </a:ext>
          </a:extLst>
        </xdr:cNvPr>
        <xdr:cNvSpPr txBox="1"/>
      </xdr:nvSpPr>
      <xdr:spPr>
        <a:xfrm>
          <a:off x="13738446" y="4671237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1845929</xdr:colOff>
      <xdr:row>8</xdr:row>
      <xdr:rowOff>261090</xdr:rowOff>
    </xdr:from>
    <xdr:to>
      <xdr:col>9</xdr:col>
      <xdr:colOff>0</xdr:colOff>
      <xdr:row>8</xdr:row>
      <xdr:rowOff>630277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3E3D745-F913-E843-B305-80F52DCB802F}"/>
            </a:ext>
          </a:extLst>
        </xdr:cNvPr>
        <xdr:cNvSpPr txBox="1"/>
      </xdr:nvSpPr>
      <xdr:spPr>
        <a:xfrm>
          <a:off x="14782208" y="4676555"/>
          <a:ext cx="311593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1831163</xdr:colOff>
      <xdr:row>12</xdr:row>
      <xdr:rowOff>177210</xdr:rowOff>
    </xdr:from>
    <xdr:to>
      <xdr:col>7</xdr:col>
      <xdr:colOff>561163</xdr:colOff>
      <xdr:row>12</xdr:row>
      <xdr:rowOff>546397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1CA4CA7-42C2-0A4A-8FD4-74CF25EFC809}"/>
            </a:ext>
          </a:extLst>
        </xdr:cNvPr>
        <xdr:cNvSpPr txBox="1"/>
      </xdr:nvSpPr>
      <xdr:spPr>
        <a:xfrm>
          <a:off x="12286512" y="7162210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2165498</xdr:colOff>
      <xdr:row>12</xdr:row>
      <xdr:rowOff>176619</xdr:rowOff>
    </xdr:from>
    <xdr:to>
      <xdr:col>6</xdr:col>
      <xdr:colOff>969334</xdr:colOff>
      <xdr:row>12</xdr:row>
      <xdr:rowOff>545805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76D9781-076F-E643-B939-7A2C3E85C112}"/>
            </a:ext>
          </a:extLst>
        </xdr:cNvPr>
        <xdr:cNvSpPr txBox="1"/>
      </xdr:nvSpPr>
      <xdr:spPr>
        <a:xfrm>
          <a:off x="10139917" y="7161619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945116</xdr:colOff>
      <xdr:row>12</xdr:row>
      <xdr:rowOff>177209</xdr:rowOff>
    </xdr:from>
    <xdr:to>
      <xdr:col>6</xdr:col>
      <xdr:colOff>1988880</xdr:colOff>
      <xdr:row>12</xdr:row>
      <xdr:rowOff>546395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5C5C01D-341C-CF4B-A11B-848BDFAA2C3B}"/>
            </a:ext>
          </a:extLst>
        </xdr:cNvPr>
        <xdr:cNvSpPr txBox="1"/>
      </xdr:nvSpPr>
      <xdr:spPr>
        <a:xfrm>
          <a:off x="11400465" y="7162209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565888</xdr:colOff>
      <xdr:row>12</xdr:row>
      <xdr:rowOff>167168</xdr:rowOff>
    </xdr:from>
    <xdr:to>
      <xdr:col>7</xdr:col>
      <xdr:colOff>1688800</xdr:colOff>
      <xdr:row>12</xdr:row>
      <xdr:rowOff>536354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9C940CC-C64E-344B-A56D-347E23CFB031}"/>
            </a:ext>
          </a:extLst>
        </xdr:cNvPr>
        <xdr:cNvSpPr txBox="1"/>
      </xdr:nvSpPr>
      <xdr:spPr>
        <a:xfrm>
          <a:off x="13502167" y="7152168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1609649</xdr:colOff>
      <xdr:row>12</xdr:row>
      <xdr:rowOff>172486</xdr:rowOff>
    </xdr:from>
    <xdr:to>
      <xdr:col>9</xdr:col>
      <xdr:colOff>-1</xdr:colOff>
      <xdr:row>12</xdr:row>
      <xdr:rowOff>541673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30E9596-95FA-DE45-A745-55817B3998C9}"/>
            </a:ext>
          </a:extLst>
        </xdr:cNvPr>
        <xdr:cNvSpPr txBox="1"/>
      </xdr:nvSpPr>
      <xdr:spPr>
        <a:xfrm>
          <a:off x="14545928" y="7157486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1299534</xdr:colOff>
      <xdr:row>14</xdr:row>
      <xdr:rowOff>236280</xdr:rowOff>
    </xdr:from>
    <xdr:to>
      <xdr:col>3</xdr:col>
      <xdr:colOff>516861</xdr:colOff>
      <xdr:row>14</xdr:row>
      <xdr:rowOff>605466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66D5BD4-3ACF-B34F-A037-9F5A23D2CAED}"/>
            </a:ext>
          </a:extLst>
        </xdr:cNvPr>
        <xdr:cNvSpPr txBox="1"/>
      </xdr:nvSpPr>
      <xdr:spPr>
        <a:xfrm>
          <a:off x="1831162" y="5936513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</xdr:colOff>
      <xdr:row>14</xdr:row>
      <xdr:rowOff>236277</xdr:rowOff>
    </xdr:from>
    <xdr:to>
      <xdr:col>2</xdr:col>
      <xdr:colOff>1329070</xdr:colOff>
      <xdr:row>14</xdr:row>
      <xdr:rowOff>605464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AB6B125-1C1B-A04C-B648-58894658C4B4}"/>
            </a:ext>
          </a:extLst>
        </xdr:cNvPr>
        <xdr:cNvSpPr txBox="1"/>
      </xdr:nvSpPr>
      <xdr:spPr>
        <a:xfrm>
          <a:off x="531629" y="5936510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492051</xdr:colOff>
      <xdr:row>14</xdr:row>
      <xdr:rowOff>226830</xdr:rowOff>
    </xdr:from>
    <xdr:to>
      <xdr:col>3</xdr:col>
      <xdr:colOff>1934535</xdr:colOff>
      <xdr:row>14</xdr:row>
      <xdr:rowOff>596016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DA6778A-2804-D24A-B3AA-63F4B818CD2D}"/>
            </a:ext>
          </a:extLst>
        </xdr:cNvPr>
        <xdr:cNvSpPr txBox="1"/>
      </xdr:nvSpPr>
      <xdr:spPr>
        <a:xfrm>
          <a:off x="3504609" y="8496597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1934534</xdr:colOff>
      <xdr:row>14</xdr:row>
      <xdr:rowOff>222103</xdr:rowOff>
    </xdr:from>
    <xdr:to>
      <xdr:col>4</xdr:col>
      <xdr:colOff>753139</xdr:colOff>
      <xdr:row>14</xdr:row>
      <xdr:rowOff>591289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43D9F4C-B163-944C-A690-8AB54E9851E7}"/>
            </a:ext>
          </a:extLst>
        </xdr:cNvPr>
        <xdr:cNvSpPr txBox="1"/>
      </xdr:nvSpPr>
      <xdr:spPr>
        <a:xfrm>
          <a:off x="4947092" y="8491870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723605</xdr:colOff>
      <xdr:row>14</xdr:row>
      <xdr:rowOff>222102</xdr:rowOff>
    </xdr:from>
    <xdr:to>
      <xdr:col>4</xdr:col>
      <xdr:colOff>2141279</xdr:colOff>
      <xdr:row>14</xdr:row>
      <xdr:rowOff>591288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8B73F5C-CC33-B54C-A935-4ADFC1350233}"/>
            </a:ext>
          </a:extLst>
        </xdr:cNvPr>
        <xdr:cNvSpPr txBox="1"/>
      </xdr:nvSpPr>
      <xdr:spPr>
        <a:xfrm>
          <a:off x="6217093" y="8491869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2126513</xdr:colOff>
      <xdr:row>14</xdr:row>
      <xdr:rowOff>212061</xdr:rowOff>
    </xdr:from>
    <xdr:to>
      <xdr:col>5</xdr:col>
      <xdr:colOff>29534</xdr:colOff>
      <xdr:row>14</xdr:row>
      <xdr:rowOff>581247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2950D72-2EEB-FD42-AF62-32779E8D5AE7}"/>
            </a:ext>
          </a:extLst>
        </xdr:cNvPr>
        <xdr:cNvSpPr txBox="1"/>
      </xdr:nvSpPr>
      <xdr:spPr>
        <a:xfrm>
          <a:off x="7620001" y="8481828"/>
          <a:ext cx="383952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2130778</xdr:colOff>
      <xdr:row>1</xdr:row>
      <xdr:rowOff>620888</xdr:rowOff>
    </xdr:from>
    <xdr:to>
      <xdr:col>8</xdr:col>
      <xdr:colOff>2099560</xdr:colOff>
      <xdr:row>3</xdr:row>
      <xdr:rowOff>578173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3C8AF4-B4E6-1F4A-8163-C54F7026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778" y="818444"/>
          <a:ext cx="2452338" cy="117084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169925</xdr:rowOff>
    </xdr:from>
    <xdr:to>
      <xdr:col>5</xdr:col>
      <xdr:colOff>833210</xdr:colOff>
      <xdr:row>6</xdr:row>
      <xdr:rowOff>539111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CACFFD-77AD-D546-A1CA-19B9D1925F3F}"/>
            </a:ext>
          </a:extLst>
        </xdr:cNvPr>
        <xdr:cNvSpPr txBox="1"/>
      </xdr:nvSpPr>
      <xdr:spPr>
        <a:xfrm>
          <a:off x="7986889" y="3316703"/>
          <a:ext cx="83321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  <xdr:twoCellAnchor>
    <xdr:from>
      <xdr:col>5</xdr:col>
      <xdr:colOff>803675</xdr:colOff>
      <xdr:row>6</xdr:row>
      <xdr:rowOff>169924</xdr:rowOff>
    </xdr:from>
    <xdr:to>
      <xdr:col>5</xdr:col>
      <xdr:colOff>2147512</xdr:colOff>
      <xdr:row>6</xdr:row>
      <xdr:rowOff>539110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B4199D-7D51-B348-97C7-1B06B87A51FA}"/>
            </a:ext>
          </a:extLst>
        </xdr:cNvPr>
        <xdr:cNvSpPr txBox="1"/>
      </xdr:nvSpPr>
      <xdr:spPr>
        <a:xfrm>
          <a:off x="8790564" y="3316702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2122704</xdr:colOff>
      <xdr:row>6</xdr:row>
      <xdr:rowOff>174650</xdr:rowOff>
    </xdr:from>
    <xdr:to>
      <xdr:col>6</xdr:col>
      <xdr:colOff>923915</xdr:colOff>
      <xdr:row>6</xdr:row>
      <xdr:rowOff>543836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F255BC5-5264-2E47-9708-6D69BEB7E138}"/>
            </a:ext>
          </a:extLst>
        </xdr:cNvPr>
        <xdr:cNvSpPr txBox="1"/>
      </xdr:nvSpPr>
      <xdr:spPr>
        <a:xfrm>
          <a:off x="10109593" y="3321428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909148</xdr:colOff>
      <xdr:row>6</xdr:row>
      <xdr:rowOff>174649</xdr:rowOff>
    </xdr:from>
    <xdr:to>
      <xdr:col>6</xdr:col>
      <xdr:colOff>2252985</xdr:colOff>
      <xdr:row>6</xdr:row>
      <xdr:rowOff>543835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E82B37-FC15-1B4E-9B6C-43B3E1D83418}"/>
            </a:ext>
          </a:extLst>
        </xdr:cNvPr>
        <xdr:cNvSpPr txBox="1"/>
      </xdr:nvSpPr>
      <xdr:spPr>
        <a:xfrm>
          <a:off x="11379592" y="3321427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2257712</xdr:colOff>
      <xdr:row>6</xdr:row>
      <xdr:rowOff>179376</xdr:rowOff>
    </xdr:from>
    <xdr:to>
      <xdr:col>7</xdr:col>
      <xdr:colOff>1058922</xdr:colOff>
      <xdr:row>6</xdr:row>
      <xdr:rowOff>548562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1E36EB8-F9A3-F34F-81C8-F31D2E9CFC72}"/>
            </a:ext>
          </a:extLst>
        </xdr:cNvPr>
        <xdr:cNvSpPr txBox="1"/>
      </xdr:nvSpPr>
      <xdr:spPr>
        <a:xfrm>
          <a:off x="12728156" y="332615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1058922</xdr:colOff>
      <xdr:row>6</xdr:row>
      <xdr:rowOff>179375</xdr:rowOff>
    </xdr:from>
    <xdr:to>
      <xdr:col>7</xdr:col>
      <xdr:colOff>2402759</xdr:colOff>
      <xdr:row>6</xdr:row>
      <xdr:rowOff>548561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F1EE7CA-6AB9-544E-BF2E-335906EC6197}"/>
            </a:ext>
          </a:extLst>
        </xdr:cNvPr>
        <xdr:cNvSpPr txBox="1"/>
      </xdr:nvSpPr>
      <xdr:spPr>
        <a:xfrm>
          <a:off x="14012922" y="332615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2392718</xdr:colOff>
      <xdr:row>6</xdr:row>
      <xdr:rowOff>169334</xdr:rowOff>
    </xdr:from>
    <xdr:to>
      <xdr:col>9</xdr:col>
      <xdr:colOff>10498</xdr:colOff>
      <xdr:row>6</xdr:row>
      <xdr:rowOff>538520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721A7FF-CE7B-8845-BDE0-BD7569DE0221}"/>
            </a:ext>
          </a:extLst>
        </xdr:cNvPr>
        <xdr:cNvSpPr txBox="1"/>
      </xdr:nvSpPr>
      <xdr:spPr>
        <a:xfrm>
          <a:off x="15346718" y="3316112"/>
          <a:ext cx="258489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14111</xdr:colOff>
      <xdr:row>8</xdr:row>
      <xdr:rowOff>222367</xdr:rowOff>
    </xdr:from>
    <xdr:to>
      <xdr:col>3</xdr:col>
      <xdr:colOff>601298</xdr:colOff>
      <xdr:row>8</xdr:row>
      <xdr:rowOff>576785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3DAC37B-50B5-B842-93EF-4C8E651066E5}"/>
            </a:ext>
          </a:extLst>
        </xdr:cNvPr>
        <xdr:cNvSpPr txBox="1"/>
      </xdr:nvSpPr>
      <xdr:spPr>
        <a:xfrm>
          <a:off x="550333" y="4653256"/>
          <a:ext cx="3070743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2070167</xdr:colOff>
      <xdr:row>8</xdr:row>
      <xdr:rowOff>207599</xdr:rowOff>
    </xdr:from>
    <xdr:to>
      <xdr:col>7</xdr:col>
      <xdr:colOff>797541</xdr:colOff>
      <xdr:row>8</xdr:row>
      <xdr:rowOff>576786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F3254C4-0B50-F348-AF86-6B9824BF0A0B}"/>
            </a:ext>
          </a:extLst>
        </xdr:cNvPr>
        <xdr:cNvSpPr txBox="1"/>
      </xdr:nvSpPr>
      <xdr:spPr>
        <a:xfrm>
          <a:off x="12540611" y="4638488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479778</xdr:colOff>
      <xdr:row>8</xdr:row>
      <xdr:rowOff>217052</xdr:rowOff>
    </xdr:from>
    <xdr:to>
      <xdr:col>3</xdr:col>
      <xdr:colOff>2053234</xdr:colOff>
      <xdr:row>8</xdr:row>
      <xdr:rowOff>586238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A989B3D-0958-CD45-A3E1-EFB97959262D}"/>
            </a:ext>
          </a:extLst>
        </xdr:cNvPr>
        <xdr:cNvSpPr txBox="1"/>
      </xdr:nvSpPr>
      <xdr:spPr>
        <a:xfrm>
          <a:off x="3499556" y="4647941"/>
          <a:ext cx="1573456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2053232</xdr:colOff>
      <xdr:row>8</xdr:row>
      <xdr:rowOff>212325</xdr:rowOff>
    </xdr:from>
    <xdr:to>
      <xdr:col>4</xdr:col>
      <xdr:colOff>869212</xdr:colOff>
      <xdr:row>8</xdr:row>
      <xdr:rowOff>581511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415A54C-0784-004D-AFD6-0F3F04438E13}"/>
            </a:ext>
          </a:extLst>
        </xdr:cNvPr>
        <xdr:cNvSpPr txBox="1"/>
      </xdr:nvSpPr>
      <xdr:spPr>
        <a:xfrm>
          <a:off x="5073010" y="4643214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776111</xdr:colOff>
      <xdr:row>8</xdr:row>
      <xdr:rowOff>207010</xdr:rowOff>
    </xdr:from>
    <xdr:to>
      <xdr:col>4</xdr:col>
      <xdr:colOff>2321148</xdr:colOff>
      <xdr:row>8</xdr:row>
      <xdr:rowOff>576196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5476A51-14B0-3042-BEE1-9CFC9C57DA0E}"/>
            </a:ext>
          </a:extLst>
        </xdr:cNvPr>
        <xdr:cNvSpPr txBox="1"/>
      </xdr:nvSpPr>
      <xdr:spPr>
        <a:xfrm>
          <a:off x="6279444" y="4637899"/>
          <a:ext cx="15450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2316423</xdr:colOff>
      <xdr:row>8</xdr:row>
      <xdr:rowOff>202283</xdr:rowOff>
    </xdr:from>
    <xdr:to>
      <xdr:col>5</xdr:col>
      <xdr:colOff>1117633</xdr:colOff>
      <xdr:row>8</xdr:row>
      <xdr:rowOff>571469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EEA411-1323-EF46-91ED-CFB5A4B5375C}"/>
            </a:ext>
          </a:extLst>
        </xdr:cNvPr>
        <xdr:cNvSpPr txBox="1"/>
      </xdr:nvSpPr>
      <xdr:spPr>
        <a:xfrm>
          <a:off x="7819756" y="463317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1088098</xdr:colOff>
      <xdr:row>8</xdr:row>
      <xdr:rowOff>202282</xdr:rowOff>
    </xdr:from>
    <xdr:to>
      <xdr:col>5</xdr:col>
      <xdr:colOff>2431935</xdr:colOff>
      <xdr:row>8</xdr:row>
      <xdr:rowOff>571468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9AAF251-1AF4-4442-A168-2904F5A53EB3}"/>
            </a:ext>
          </a:extLst>
        </xdr:cNvPr>
        <xdr:cNvSpPr txBox="1"/>
      </xdr:nvSpPr>
      <xdr:spPr>
        <a:xfrm>
          <a:off x="9074987" y="4633171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2407127</xdr:colOff>
      <xdr:row>8</xdr:row>
      <xdr:rowOff>207008</xdr:rowOff>
    </xdr:from>
    <xdr:to>
      <xdr:col>6</xdr:col>
      <xdr:colOff>1208338</xdr:colOff>
      <xdr:row>8</xdr:row>
      <xdr:rowOff>576194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4A0F43A-9BC2-ED46-9DFE-9F569933D5A1}"/>
            </a:ext>
          </a:extLst>
        </xdr:cNvPr>
        <xdr:cNvSpPr txBox="1"/>
      </xdr:nvSpPr>
      <xdr:spPr>
        <a:xfrm>
          <a:off x="10394016" y="4637897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1184120</xdr:colOff>
      <xdr:row>8</xdr:row>
      <xdr:rowOff>207598</xdr:rowOff>
    </xdr:from>
    <xdr:to>
      <xdr:col>6</xdr:col>
      <xdr:colOff>2227884</xdr:colOff>
      <xdr:row>8</xdr:row>
      <xdr:rowOff>576784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8B9976A-38B1-A245-8FE4-5A687218AF7A}"/>
            </a:ext>
          </a:extLst>
        </xdr:cNvPr>
        <xdr:cNvSpPr txBox="1"/>
      </xdr:nvSpPr>
      <xdr:spPr>
        <a:xfrm>
          <a:off x="11654564" y="4638487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802266</xdr:colOff>
      <xdr:row>8</xdr:row>
      <xdr:rowOff>197556</xdr:rowOff>
    </xdr:from>
    <xdr:to>
      <xdr:col>7</xdr:col>
      <xdr:colOff>2032000</xdr:colOff>
      <xdr:row>8</xdr:row>
      <xdr:rowOff>566742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97F01CE-680F-DF4D-9C0B-0B200F72E19C}"/>
            </a:ext>
          </a:extLst>
        </xdr:cNvPr>
        <xdr:cNvSpPr txBox="1"/>
      </xdr:nvSpPr>
      <xdr:spPr>
        <a:xfrm>
          <a:off x="13756266" y="4628445"/>
          <a:ext cx="122973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2003778</xdr:colOff>
      <xdr:row>8</xdr:row>
      <xdr:rowOff>202874</xdr:rowOff>
    </xdr:from>
    <xdr:to>
      <xdr:col>8</xdr:col>
      <xdr:colOff>2478403</xdr:colOff>
      <xdr:row>8</xdr:row>
      <xdr:rowOff>572061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5D2B2DB-1ECB-F04A-A330-15298CEC70DC}"/>
            </a:ext>
          </a:extLst>
        </xdr:cNvPr>
        <xdr:cNvSpPr txBox="1"/>
      </xdr:nvSpPr>
      <xdr:spPr>
        <a:xfrm>
          <a:off x="14957778" y="4633763"/>
          <a:ext cx="295818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2201989</xdr:colOff>
      <xdr:row>10</xdr:row>
      <xdr:rowOff>296400</xdr:rowOff>
    </xdr:from>
    <xdr:to>
      <xdr:col>8</xdr:col>
      <xdr:colOff>2479945</xdr:colOff>
      <xdr:row>10</xdr:row>
      <xdr:rowOff>650819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AD2581-539F-844C-9A64-FAEF2346B57B}"/>
            </a:ext>
          </a:extLst>
        </xdr:cNvPr>
        <xdr:cNvSpPr txBox="1"/>
      </xdr:nvSpPr>
      <xdr:spPr>
        <a:xfrm>
          <a:off x="15155989" y="6011400"/>
          <a:ext cx="2761512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1299533</xdr:colOff>
      <xdr:row>10</xdr:row>
      <xdr:rowOff>296402</xdr:rowOff>
    </xdr:from>
    <xdr:to>
      <xdr:col>3</xdr:col>
      <xdr:colOff>514234</xdr:colOff>
      <xdr:row>10</xdr:row>
      <xdr:rowOff>665588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182E210-4789-684C-B2D6-E6FC043F219C}"/>
            </a:ext>
          </a:extLst>
        </xdr:cNvPr>
        <xdr:cNvSpPr txBox="1"/>
      </xdr:nvSpPr>
      <xdr:spPr>
        <a:xfrm>
          <a:off x="1835755" y="6011402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10</xdr:row>
      <xdr:rowOff>296399</xdr:rowOff>
    </xdr:from>
    <xdr:to>
      <xdr:col>2</xdr:col>
      <xdr:colOff>1329069</xdr:colOff>
      <xdr:row>10</xdr:row>
      <xdr:rowOff>665586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38842B3-0F72-BD4B-A46D-4B32167BF5A7}"/>
            </a:ext>
          </a:extLst>
        </xdr:cNvPr>
        <xdr:cNvSpPr txBox="1"/>
      </xdr:nvSpPr>
      <xdr:spPr>
        <a:xfrm>
          <a:off x="536222" y="6011399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514233</xdr:colOff>
      <xdr:row>10</xdr:row>
      <xdr:rowOff>296993</xdr:rowOff>
    </xdr:from>
    <xdr:to>
      <xdr:col>3</xdr:col>
      <xdr:colOff>1956717</xdr:colOff>
      <xdr:row>10</xdr:row>
      <xdr:rowOff>666179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B2D6058-9FFD-F94F-B4CB-DD5AEE44A38E}"/>
            </a:ext>
          </a:extLst>
        </xdr:cNvPr>
        <xdr:cNvSpPr txBox="1"/>
      </xdr:nvSpPr>
      <xdr:spPr>
        <a:xfrm>
          <a:off x="3534011" y="60119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1956716</xdr:colOff>
      <xdr:row>10</xdr:row>
      <xdr:rowOff>292266</xdr:rowOff>
    </xdr:from>
    <xdr:to>
      <xdr:col>4</xdr:col>
      <xdr:colOff>772696</xdr:colOff>
      <xdr:row>10</xdr:row>
      <xdr:rowOff>661452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2527E89-D959-CE45-9800-A91D263A8817}"/>
            </a:ext>
          </a:extLst>
        </xdr:cNvPr>
        <xdr:cNvSpPr txBox="1"/>
      </xdr:nvSpPr>
      <xdr:spPr>
        <a:xfrm>
          <a:off x="4976494" y="60072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743162</xdr:colOff>
      <xdr:row>10</xdr:row>
      <xdr:rowOff>292265</xdr:rowOff>
    </xdr:from>
    <xdr:to>
      <xdr:col>4</xdr:col>
      <xdr:colOff>2160836</xdr:colOff>
      <xdr:row>10</xdr:row>
      <xdr:rowOff>661451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C47E218-8B1C-5A4A-9DD6-B597D5C20377}"/>
            </a:ext>
          </a:extLst>
        </xdr:cNvPr>
        <xdr:cNvSpPr txBox="1"/>
      </xdr:nvSpPr>
      <xdr:spPr>
        <a:xfrm>
          <a:off x="6246495" y="6007265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2146070</xdr:colOff>
      <xdr:row>10</xdr:row>
      <xdr:rowOff>282224</xdr:rowOff>
    </xdr:from>
    <xdr:to>
      <xdr:col>5</xdr:col>
      <xdr:colOff>947280</xdr:colOff>
      <xdr:row>10</xdr:row>
      <xdr:rowOff>651410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157A950-DA79-9D44-BD3A-0879A58DEDC8}"/>
            </a:ext>
          </a:extLst>
        </xdr:cNvPr>
        <xdr:cNvSpPr txBox="1"/>
      </xdr:nvSpPr>
      <xdr:spPr>
        <a:xfrm>
          <a:off x="7649403" y="59972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917745</xdr:colOff>
      <xdr:row>10</xdr:row>
      <xdr:rowOff>282223</xdr:rowOff>
    </xdr:from>
    <xdr:to>
      <xdr:col>5</xdr:col>
      <xdr:colOff>2261582</xdr:colOff>
      <xdr:row>10</xdr:row>
      <xdr:rowOff>651409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CBF837C-F96F-794F-ADFB-51A87D907D43}"/>
            </a:ext>
          </a:extLst>
        </xdr:cNvPr>
        <xdr:cNvSpPr txBox="1"/>
      </xdr:nvSpPr>
      <xdr:spPr>
        <a:xfrm>
          <a:off x="8904634" y="59972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2236774</xdr:colOff>
      <xdr:row>10</xdr:row>
      <xdr:rowOff>286949</xdr:rowOff>
    </xdr:from>
    <xdr:to>
      <xdr:col>6</xdr:col>
      <xdr:colOff>1037985</xdr:colOff>
      <xdr:row>10</xdr:row>
      <xdr:rowOff>656135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C4191AE-4A19-5C43-B0B4-521E5CCD2AAC}"/>
            </a:ext>
          </a:extLst>
        </xdr:cNvPr>
        <xdr:cNvSpPr txBox="1"/>
      </xdr:nvSpPr>
      <xdr:spPr>
        <a:xfrm>
          <a:off x="10223663" y="6001949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1023218</xdr:colOff>
      <xdr:row>10</xdr:row>
      <xdr:rowOff>286948</xdr:rowOff>
    </xdr:from>
    <xdr:to>
      <xdr:col>6</xdr:col>
      <xdr:colOff>2144889</xdr:colOff>
      <xdr:row>10</xdr:row>
      <xdr:rowOff>656134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8E6D6F1-F965-3647-87E4-3ABF12FB1CCB}"/>
            </a:ext>
          </a:extLst>
        </xdr:cNvPr>
        <xdr:cNvSpPr txBox="1"/>
      </xdr:nvSpPr>
      <xdr:spPr>
        <a:xfrm>
          <a:off x="11493662" y="6001948"/>
          <a:ext cx="1121671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2144889</xdr:colOff>
      <xdr:row>10</xdr:row>
      <xdr:rowOff>291675</xdr:rowOff>
    </xdr:from>
    <xdr:to>
      <xdr:col>7</xdr:col>
      <xdr:colOff>1016000</xdr:colOff>
      <xdr:row>10</xdr:row>
      <xdr:rowOff>660861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081694B-FA1F-9E47-89E8-2D35E473D787}"/>
            </a:ext>
          </a:extLst>
        </xdr:cNvPr>
        <xdr:cNvSpPr txBox="1"/>
      </xdr:nvSpPr>
      <xdr:spPr>
        <a:xfrm>
          <a:off x="12615333" y="6006675"/>
          <a:ext cx="135466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1016000</xdr:colOff>
      <xdr:row>10</xdr:row>
      <xdr:rowOff>291674</xdr:rowOff>
    </xdr:from>
    <xdr:to>
      <xdr:col>7</xdr:col>
      <xdr:colOff>2243667</xdr:colOff>
      <xdr:row>10</xdr:row>
      <xdr:rowOff>660860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A9A5B7A-5530-CB47-9B77-6CE1867C4F4C}"/>
            </a:ext>
          </a:extLst>
        </xdr:cNvPr>
        <xdr:cNvSpPr txBox="1"/>
      </xdr:nvSpPr>
      <xdr:spPr>
        <a:xfrm>
          <a:off x="13970000" y="6006674"/>
          <a:ext cx="122766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12</xdr:row>
      <xdr:rowOff>279465</xdr:rowOff>
    </xdr:from>
    <xdr:to>
      <xdr:col>3</xdr:col>
      <xdr:colOff>337027</xdr:colOff>
      <xdr:row>12</xdr:row>
      <xdr:rowOff>633883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78FC57F-56AE-FD4E-947D-FEC1D59ABE3C}"/>
            </a:ext>
          </a:extLst>
        </xdr:cNvPr>
        <xdr:cNvSpPr txBox="1"/>
      </xdr:nvSpPr>
      <xdr:spPr>
        <a:xfrm>
          <a:off x="536223" y="7278576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322259</xdr:colOff>
      <xdr:row>12</xdr:row>
      <xdr:rowOff>264699</xdr:rowOff>
    </xdr:from>
    <xdr:to>
      <xdr:col>3</xdr:col>
      <xdr:colOff>1764743</xdr:colOff>
      <xdr:row>12</xdr:row>
      <xdr:rowOff>633885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EF37D76-A898-114B-B770-76FAFA818BBF}"/>
            </a:ext>
          </a:extLst>
        </xdr:cNvPr>
        <xdr:cNvSpPr txBox="1"/>
      </xdr:nvSpPr>
      <xdr:spPr>
        <a:xfrm>
          <a:off x="3342037" y="726381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1764741</xdr:colOff>
      <xdr:row>12</xdr:row>
      <xdr:rowOff>259972</xdr:rowOff>
    </xdr:from>
    <xdr:to>
      <xdr:col>4</xdr:col>
      <xdr:colOff>580721</xdr:colOff>
      <xdr:row>12</xdr:row>
      <xdr:rowOff>629158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802439B-1B2C-844A-B90F-7C848533F066}"/>
            </a:ext>
          </a:extLst>
        </xdr:cNvPr>
        <xdr:cNvSpPr txBox="1"/>
      </xdr:nvSpPr>
      <xdr:spPr>
        <a:xfrm>
          <a:off x="4784519" y="7259083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570680</xdr:colOff>
      <xdr:row>12</xdr:row>
      <xdr:rowOff>254657</xdr:rowOff>
    </xdr:from>
    <xdr:to>
      <xdr:col>4</xdr:col>
      <xdr:colOff>2032657</xdr:colOff>
      <xdr:row>12</xdr:row>
      <xdr:rowOff>623843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1134BFC-327B-104C-A9E0-DC411554F6F0}"/>
            </a:ext>
          </a:extLst>
        </xdr:cNvPr>
        <xdr:cNvSpPr txBox="1"/>
      </xdr:nvSpPr>
      <xdr:spPr>
        <a:xfrm>
          <a:off x="6074013" y="7253768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2027932</xdr:colOff>
      <xdr:row>12</xdr:row>
      <xdr:rowOff>249930</xdr:rowOff>
    </xdr:from>
    <xdr:to>
      <xdr:col>5</xdr:col>
      <xdr:colOff>829142</xdr:colOff>
      <xdr:row>12</xdr:row>
      <xdr:rowOff>619116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3320981-9389-1941-A5A0-C0CB57F0B6CD}"/>
            </a:ext>
          </a:extLst>
        </xdr:cNvPr>
        <xdr:cNvSpPr txBox="1"/>
      </xdr:nvSpPr>
      <xdr:spPr>
        <a:xfrm>
          <a:off x="7531265" y="724904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799607</xdr:colOff>
      <xdr:row>12</xdr:row>
      <xdr:rowOff>249929</xdr:rowOff>
    </xdr:from>
    <xdr:to>
      <xdr:col>5</xdr:col>
      <xdr:colOff>2143444</xdr:colOff>
      <xdr:row>12</xdr:row>
      <xdr:rowOff>619115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CDFD674-479B-8741-A2E8-082DF68F4A54}"/>
            </a:ext>
          </a:extLst>
        </xdr:cNvPr>
        <xdr:cNvSpPr txBox="1"/>
      </xdr:nvSpPr>
      <xdr:spPr>
        <a:xfrm>
          <a:off x="8786496" y="724904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1805895</xdr:colOff>
      <xdr:row>12</xdr:row>
      <xdr:rowOff>249930</xdr:rowOff>
    </xdr:from>
    <xdr:to>
      <xdr:col>7</xdr:col>
      <xdr:colOff>533269</xdr:colOff>
      <xdr:row>12</xdr:row>
      <xdr:rowOff>619117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0144A24-CB07-EB41-9CB3-6F689AE9C65F}"/>
            </a:ext>
          </a:extLst>
        </xdr:cNvPr>
        <xdr:cNvSpPr txBox="1"/>
      </xdr:nvSpPr>
      <xdr:spPr>
        <a:xfrm>
          <a:off x="12276339" y="7249041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2142855</xdr:colOff>
      <xdr:row>12</xdr:row>
      <xdr:rowOff>249339</xdr:rowOff>
    </xdr:from>
    <xdr:to>
      <xdr:col>6</xdr:col>
      <xdr:colOff>944066</xdr:colOff>
      <xdr:row>12</xdr:row>
      <xdr:rowOff>618525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DED6FF0-D270-A84F-8276-23AE9420EE85}"/>
            </a:ext>
          </a:extLst>
        </xdr:cNvPr>
        <xdr:cNvSpPr txBox="1"/>
      </xdr:nvSpPr>
      <xdr:spPr>
        <a:xfrm>
          <a:off x="10129744" y="7248450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919848</xdr:colOff>
      <xdr:row>12</xdr:row>
      <xdr:rowOff>249929</xdr:rowOff>
    </xdr:from>
    <xdr:to>
      <xdr:col>6</xdr:col>
      <xdr:colOff>1963612</xdr:colOff>
      <xdr:row>12</xdr:row>
      <xdr:rowOff>619115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A7B1133-AAAE-844A-B475-1435498CFFC4}"/>
            </a:ext>
          </a:extLst>
        </xdr:cNvPr>
        <xdr:cNvSpPr txBox="1"/>
      </xdr:nvSpPr>
      <xdr:spPr>
        <a:xfrm>
          <a:off x="11390292" y="7249040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537994</xdr:colOff>
      <xdr:row>12</xdr:row>
      <xdr:rowOff>239888</xdr:rowOff>
    </xdr:from>
    <xdr:to>
      <xdr:col>7</xdr:col>
      <xdr:colOff>1660906</xdr:colOff>
      <xdr:row>12</xdr:row>
      <xdr:rowOff>635000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68EC4CD-D343-044F-8908-29A23995BD82}"/>
            </a:ext>
          </a:extLst>
        </xdr:cNvPr>
        <xdr:cNvSpPr txBox="1"/>
      </xdr:nvSpPr>
      <xdr:spPr>
        <a:xfrm>
          <a:off x="13491994" y="7238999"/>
          <a:ext cx="1122912" cy="395112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1581755</xdr:colOff>
      <xdr:row>12</xdr:row>
      <xdr:rowOff>245206</xdr:rowOff>
    </xdr:from>
    <xdr:to>
      <xdr:col>9</xdr:col>
      <xdr:colOff>14111</xdr:colOff>
      <xdr:row>12</xdr:row>
      <xdr:rowOff>614393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50013D3-F000-AE43-B9EE-3824CCC3A464}"/>
            </a:ext>
          </a:extLst>
        </xdr:cNvPr>
        <xdr:cNvSpPr txBox="1"/>
      </xdr:nvSpPr>
      <xdr:spPr>
        <a:xfrm>
          <a:off x="14535755" y="7244317"/>
          <a:ext cx="3399467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1327755</xdr:colOff>
      <xdr:row>14</xdr:row>
      <xdr:rowOff>221775</xdr:rowOff>
    </xdr:from>
    <xdr:to>
      <xdr:col>3</xdr:col>
      <xdr:colOff>542456</xdr:colOff>
      <xdr:row>14</xdr:row>
      <xdr:rowOff>590961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A4A9E2E-851E-684F-8618-D7D7D2C3545F}"/>
            </a:ext>
          </a:extLst>
        </xdr:cNvPr>
        <xdr:cNvSpPr txBox="1"/>
      </xdr:nvSpPr>
      <xdr:spPr>
        <a:xfrm>
          <a:off x="1863977" y="8504997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28222</xdr:colOff>
      <xdr:row>14</xdr:row>
      <xdr:rowOff>221772</xdr:rowOff>
    </xdr:from>
    <xdr:to>
      <xdr:col>2</xdr:col>
      <xdr:colOff>1357291</xdr:colOff>
      <xdr:row>14</xdr:row>
      <xdr:rowOff>590959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DF52B2B-E623-DB4D-A2CA-F4B26320F714}"/>
            </a:ext>
          </a:extLst>
        </xdr:cNvPr>
        <xdr:cNvSpPr txBox="1"/>
      </xdr:nvSpPr>
      <xdr:spPr>
        <a:xfrm>
          <a:off x="564444" y="8504994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517646</xdr:colOff>
      <xdr:row>14</xdr:row>
      <xdr:rowOff>212325</xdr:rowOff>
    </xdr:from>
    <xdr:to>
      <xdr:col>3</xdr:col>
      <xdr:colOff>1960130</xdr:colOff>
      <xdr:row>14</xdr:row>
      <xdr:rowOff>581511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826E4CC-65F8-BC4D-993D-3D0EC15396C3}"/>
            </a:ext>
          </a:extLst>
        </xdr:cNvPr>
        <xdr:cNvSpPr txBox="1"/>
      </xdr:nvSpPr>
      <xdr:spPr>
        <a:xfrm>
          <a:off x="3537424" y="8495547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1960129</xdr:colOff>
      <xdr:row>14</xdr:row>
      <xdr:rowOff>207598</xdr:rowOff>
    </xdr:from>
    <xdr:to>
      <xdr:col>4</xdr:col>
      <xdr:colOff>776109</xdr:colOff>
      <xdr:row>14</xdr:row>
      <xdr:rowOff>576784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44E467A-F658-2C48-A396-BD80573F8BFF}"/>
            </a:ext>
          </a:extLst>
        </xdr:cNvPr>
        <xdr:cNvSpPr txBox="1"/>
      </xdr:nvSpPr>
      <xdr:spPr>
        <a:xfrm>
          <a:off x="4979907" y="8490820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746575</xdr:colOff>
      <xdr:row>14</xdr:row>
      <xdr:rowOff>207597</xdr:rowOff>
    </xdr:from>
    <xdr:to>
      <xdr:col>4</xdr:col>
      <xdr:colOff>2164249</xdr:colOff>
      <xdr:row>14</xdr:row>
      <xdr:rowOff>576783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CEC59E9-C984-CA4A-BE9B-81E31583F6AF}"/>
            </a:ext>
          </a:extLst>
        </xdr:cNvPr>
        <xdr:cNvSpPr txBox="1"/>
      </xdr:nvSpPr>
      <xdr:spPr>
        <a:xfrm>
          <a:off x="6249908" y="8490819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2149483</xdr:colOff>
      <xdr:row>14</xdr:row>
      <xdr:rowOff>197556</xdr:rowOff>
    </xdr:from>
    <xdr:to>
      <xdr:col>5</xdr:col>
      <xdr:colOff>49879</xdr:colOff>
      <xdr:row>14</xdr:row>
      <xdr:rowOff>578556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4350626-8499-044F-8F95-026CC8980D41}"/>
            </a:ext>
          </a:extLst>
        </xdr:cNvPr>
        <xdr:cNvSpPr txBox="1"/>
      </xdr:nvSpPr>
      <xdr:spPr>
        <a:xfrm>
          <a:off x="7652816" y="8480778"/>
          <a:ext cx="383952" cy="3810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E5703-03DD-0246-AFB6-AA43393A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6</xdr:row>
      <xdr:rowOff>330791</xdr:rowOff>
    </xdr:from>
    <xdr:to>
      <xdr:col>5</xdr:col>
      <xdr:colOff>845910</xdr:colOff>
      <xdr:row>6</xdr:row>
      <xdr:rowOff>699977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D4DC86-66A4-4743-9F79-01ECCAA3DABF}"/>
            </a:ext>
          </a:extLst>
        </xdr:cNvPr>
        <xdr:cNvSpPr txBox="1"/>
      </xdr:nvSpPr>
      <xdr:spPr>
        <a:xfrm>
          <a:off x="7975600" y="3442291"/>
          <a:ext cx="83321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  <xdr:twoCellAnchor>
    <xdr:from>
      <xdr:col>5</xdr:col>
      <xdr:colOff>816375</xdr:colOff>
      <xdr:row>6</xdr:row>
      <xdr:rowOff>330790</xdr:rowOff>
    </xdr:from>
    <xdr:to>
      <xdr:col>5</xdr:col>
      <xdr:colOff>2160212</xdr:colOff>
      <xdr:row>6</xdr:row>
      <xdr:rowOff>699976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4F4877-4848-8D45-903A-7794BA0EF0FE}"/>
            </a:ext>
          </a:extLst>
        </xdr:cNvPr>
        <xdr:cNvSpPr txBox="1"/>
      </xdr:nvSpPr>
      <xdr:spPr>
        <a:xfrm>
          <a:off x="8779275" y="344229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2135404</xdr:colOff>
      <xdr:row>6</xdr:row>
      <xdr:rowOff>335516</xdr:rowOff>
    </xdr:from>
    <xdr:to>
      <xdr:col>6</xdr:col>
      <xdr:colOff>943670</xdr:colOff>
      <xdr:row>6</xdr:row>
      <xdr:rowOff>704702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20925D-9113-F546-AA0A-F2283C2200E2}"/>
            </a:ext>
          </a:extLst>
        </xdr:cNvPr>
        <xdr:cNvSpPr txBox="1"/>
      </xdr:nvSpPr>
      <xdr:spPr>
        <a:xfrm>
          <a:off x="10098304" y="3447016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928903</xdr:colOff>
      <xdr:row>6</xdr:row>
      <xdr:rowOff>335515</xdr:rowOff>
    </xdr:from>
    <xdr:to>
      <xdr:col>6</xdr:col>
      <xdr:colOff>2272740</xdr:colOff>
      <xdr:row>6</xdr:row>
      <xdr:rowOff>704701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D2B3433-078E-8D46-ABF9-EDDCC82EB7C0}"/>
            </a:ext>
          </a:extLst>
        </xdr:cNvPr>
        <xdr:cNvSpPr txBox="1"/>
      </xdr:nvSpPr>
      <xdr:spPr>
        <a:xfrm>
          <a:off x="11368303" y="344701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2277467</xdr:colOff>
      <xdr:row>6</xdr:row>
      <xdr:rowOff>340242</xdr:rowOff>
    </xdr:from>
    <xdr:to>
      <xdr:col>7</xdr:col>
      <xdr:colOff>1085733</xdr:colOff>
      <xdr:row>6</xdr:row>
      <xdr:rowOff>709428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E35EACD-557C-434A-BC64-DCEED28AB707}"/>
            </a:ext>
          </a:extLst>
        </xdr:cNvPr>
        <xdr:cNvSpPr txBox="1"/>
      </xdr:nvSpPr>
      <xdr:spPr>
        <a:xfrm>
          <a:off x="12716867" y="345174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1085733</xdr:colOff>
      <xdr:row>6</xdr:row>
      <xdr:rowOff>340241</xdr:rowOff>
    </xdr:from>
    <xdr:to>
      <xdr:col>7</xdr:col>
      <xdr:colOff>2429570</xdr:colOff>
      <xdr:row>6</xdr:row>
      <xdr:rowOff>709427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2751077-898D-3F4E-AF4C-3B41F8F542FA}"/>
            </a:ext>
          </a:extLst>
        </xdr:cNvPr>
        <xdr:cNvSpPr txBox="1"/>
      </xdr:nvSpPr>
      <xdr:spPr>
        <a:xfrm>
          <a:off x="14001633" y="3451741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2419529</xdr:colOff>
      <xdr:row>6</xdr:row>
      <xdr:rowOff>330200</xdr:rowOff>
    </xdr:from>
    <xdr:to>
      <xdr:col>9</xdr:col>
      <xdr:colOff>51420</xdr:colOff>
      <xdr:row>6</xdr:row>
      <xdr:rowOff>699386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0B654A4-04C3-084D-8CCE-05BCD2475F65}"/>
            </a:ext>
          </a:extLst>
        </xdr:cNvPr>
        <xdr:cNvSpPr txBox="1"/>
      </xdr:nvSpPr>
      <xdr:spPr>
        <a:xfrm>
          <a:off x="15335429" y="3441700"/>
          <a:ext cx="258489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8</xdr:row>
      <xdr:rowOff>316911</xdr:rowOff>
    </xdr:from>
    <xdr:to>
      <xdr:col>3</xdr:col>
      <xdr:colOff>594243</xdr:colOff>
      <xdr:row>8</xdr:row>
      <xdr:rowOff>671329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2CB3892-37C8-D547-BAAC-54438E1B3224}"/>
            </a:ext>
          </a:extLst>
        </xdr:cNvPr>
        <xdr:cNvSpPr txBox="1"/>
      </xdr:nvSpPr>
      <xdr:spPr>
        <a:xfrm>
          <a:off x="533400" y="4698411"/>
          <a:ext cx="3070743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2084278</xdr:colOff>
      <xdr:row>8</xdr:row>
      <xdr:rowOff>302143</xdr:rowOff>
    </xdr:from>
    <xdr:to>
      <xdr:col>7</xdr:col>
      <xdr:colOff>818708</xdr:colOff>
      <xdr:row>8</xdr:row>
      <xdr:rowOff>671330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E20F32A-9A59-624C-956F-F0CBF985CAAE}"/>
            </a:ext>
          </a:extLst>
        </xdr:cNvPr>
        <xdr:cNvSpPr txBox="1"/>
      </xdr:nvSpPr>
      <xdr:spPr>
        <a:xfrm>
          <a:off x="12523678" y="4683643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603695</xdr:colOff>
      <xdr:row>8</xdr:row>
      <xdr:rowOff>311596</xdr:rowOff>
    </xdr:from>
    <xdr:to>
      <xdr:col>3</xdr:col>
      <xdr:colOff>2046179</xdr:colOff>
      <xdr:row>8</xdr:row>
      <xdr:rowOff>680782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9212652-0592-EC4A-9734-B04D5A58A92A}"/>
            </a:ext>
          </a:extLst>
        </xdr:cNvPr>
        <xdr:cNvSpPr txBox="1"/>
      </xdr:nvSpPr>
      <xdr:spPr>
        <a:xfrm>
          <a:off x="3613595" y="4693096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2046177</xdr:colOff>
      <xdr:row>8</xdr:row>
      <xdr:rowOff>306869</xdr:rowOff>
    </xdr:from>
    <xdr:to>
      <xdr:col>4</xdr:col>
      <xdr:colOff>869212</xdr:colOff>
      <xdr:row>8</xdr:row>
      <xdr:rowOff>676055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31A8DE2-7588-D142-A0C3-6E25A888BAEE}"/>
            </a:ext>
          </a:extLst>
        </xdr:cNvPr>
        <xdr:cNvSpPr txBox="1"/>
      </xdr:nvSpPr>
      <xdr:spPr>
        <a:xfrm>
          <a:off x="5056077" y="4688369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878664</xdr:colOff>
      <xdr:row>8</xdr:row>
      <xdr:rowOff>301554</xdr:rowOff>
    </xdr:from>
    <xdr:to>
      <xdr:col>4</xdr:col>
      <xdr:colOff>2321148</xdr:colOff>
      <xdr:row>8</xdr:row>
      <xdr:rowOff>670740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3A5C547-FA48-704A-A925-C118F7E8080B}"/>
            </a:ext>
          </a:extLst>
        </xdr:cNvPr>
        <xdr:cNvSpPr txBox="1"/>
      </xdr:nvSpPr>
      <xdr:spPr>
        <a:xfrm>
          <a:off x="6365064" y="4683054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2316423</xdr:colOff>
      <xdr:row>8</xdr:row>
      <xdr:rowOff>296827</xdr:rowOff>
    </xdr:from>
    <xdr:to>
      <xdr:col>5</xdr:col>
      <xdr:colOff>1124689</xdr:colOff>
      <xdr:row>8</xdr:row>
      <xdr:rowOff>666013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6E20F01-9A3E-A146-96FC-A152594BB646}"/>
            </a:ext>
          </a:extLst>
        </xdr:cNvPr>
        <xdr:cNvSpPr txBox="1"/>
      </xdr:nvSpPr>
      <xdr:spPr>
        <a:xfrm>
          <a:off x="7802823" y="4678327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1095154</xdr:colOff>
      <xdr:row>8</xdr:row>
      <xdr:rowOff>296826</xdr:rowOff>
    </xdr:from>
    <xdr:to>
      <xdr:col>5</xdr:col>
      <xdr:colOff>2438991</xdr:colOff>
      <xdr:row>8</xdr:row>
      <xdr:rowOff>666012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B57DCC8-C2A6-9541-AE23-91DE54A45883}"/>
            </a:ext>
          </a:extLst>
        </xdr:cNvPr>
        <xdr:cNvSpPr txBox="1"/>
      </xdr:nvSpPr>
      <xdr:spPr>
        <a:xfrm>
          <a:off x="9058054" y="4678326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2414183</xdr:colOff>
      <xdr:row>8</xdr:row>
      <xdr:rowOff>301552</xdr:rowOff>
    </xdr:from>
    <xdr:to>
      <xdr:col>6</xdr:col>
      <xdr:colOff>1222449</xdr:colOff>
      <xdr:row>8</xdr:row>
      <xdr:rowOff>670738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C909C9E-48FB-DD4E-BD00-F5F9C2435EB7}"/>
            </a:ext>
          </a:extLst>
        </xdr:cNvPr>
        <xdr:cNvSpPr txBox="1"/>
      </xdr:nvSpPr>
      <xdr:spPr>
        <a:xfrm>
          <a:off x="10377083" y="468305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1198231</xdr:colOff>
      <xdr:row>8</xdr:row>
      <xdr:rowOff>302142</xdr:rowOff>
    </xdr:from>
    <xdr:to>
      <xdr:col>6</xdr:col>
      <xdr:colOff>2241995</xdr:colOff>
      <xdr:row>8</xdr:row>
      <xdr:rowOff>671328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76766A-3B20-9841-BB04-7E16EFB03904}"/>
            </a:ext>
          </a:extLst>
        </xdr:cNvPr>
        <xdr:cNvSpPr txBox="1"/>
      </xdr:nvSpPr>
      <xdr:spPr>
        <a:xfrm>
          <a:off x="11637631" y="4683642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823433</xdr:colOff>
      <xdr:row>8</xdr:row>
      <xdr:rowOff>292100</xdr:rowOff>
    </xdr:from>
    <xdr:to>
      <xdr:col>7</xdr:col>
      <xdr:colOff>1867197</xdr:colOff>
      <xdr:row>8</xdr:row>
      <xdr:rowOff>661286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4A7C448-9B1D-3041-909C-62DE152D4705}"/>
            </a:ext>
          </a:extLst>
        </xdr:cNvPr>
        <xdr:cNvSpPr txBox="1"/>
      </xdr:nvSpPr>
      <xdr:spPr>
        <a:xfrm>
          <a:off x="13739333" y="4673600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1867195</xdr:colOff>
      <xdr:row>8</xdr:row>
      <xdr:rowOff>297418</xdr:rowOff>
    </xdr:from>
    <xdr:to>
      <xdr:col>9</xdr:col>
      <xdr:colOff>30127</xdr:colOff>
      <xdr:row>8</xdr:row>
      <xdr:rowOff>666605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3DD41B3-37B4-6D49-9FAF-2F0C8D44F6C6}"/>
            </a:ext>
          </a:extLst>
        </xdr:cNvPr>
        <xdr:cNvSpPr txBox="1"/>
      </xdr:nvSpPr>
      <xdr:spPr>
        <a:xfrm>
          <a:off x="14783095" y="4678918"/>
          <a:ext cx="311593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2224567</xdr:colOff>
      <xdr:row>10</xdr:row>
      <xdr:rowOff>280877</xdr:rowOff>
    </xdr:from>
    <xdr:to>
      <xdr:col>9</xdr:col>
      <xdr:colOff>33079</xdr:colOff>
      <xdr:row>10</xdr:row>
      <xdr:rowOff>635296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99474EE-C1B2-124B-9303-1DE9EC8482E7}"/>
            </a:ext>
          </a:extLst>
        </xdr:cNvPr>
        <xdr:cNvSpPr txBox="1"/>
      </xdr:nvSpPr>
      <xdr:spPr>
        <a:xfrm>
          <a:off x="15140467" y="5932377"/>
          <a:ext cx="2761512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1286833</xdr:colOff>
      <xdr:row>10</xdr:row>
      <xdr:rowOff>280879</xdr:rowOff>
    </xdr:from>
    <xdr:to>
      <xdr:col>3</xdr:col>
      <xdr:colOff>508590</xdr:colOff>
      <xdr:row>10</xdr:row>
      <xdr:rowOff>650065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0645AD3-E878-3C48-8815-7BF32FA94CA0}"/>
            </a:ext>
          </a:extLst>
        </xdr:cNvPr>
        <xdr:cNvSpPr txBox="1"/>
      </xdr:nvSpPr>
      <xdr:spPr>
        <a:xfrm>
          <a:off x="1820233" y="5932379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254000</xdr:colOff>
      <xdr:row>10</xdr:row>
      <xdr:rowOff>280876</xdr:rowOff>
    </xdr:from>
    <xdr:to>
      <xdr:col>2</xdr:col>
      <xdr:colOff>1316369</xdr:colOff>
      <xdr:row>10</xdr:row>
      <xdr:rowOff>650063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0DC2E38-DDA7-C24B-8319-8CEA4573E8FE}"/>
            </a:ext>
          </a:extLst>
        </xdr:cNvPr>
        <xdr:cNvSpPr txBox="1"/>
      </xdr:nvSpPr>
      <xdr:spPr>
        <a:xfrm>
          <a:off x="520700" y="59323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508589</xdr:colOff>
      <xdr:row>10</xdr:row>
      <xdr:rowOff>281470</xdr:rowOff>
    </xdr:from>
    <xdr:to>
      <xdr:col>3</xdr:col>
      <xdr:colOff>1951073</xdr:colOff>
      <xdr:row>10</xdr:row>
      <xdr:rowOff>650656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DD05AD2-3E01-B740-B007-D0AF369645CC}"/>
            </a:ext>
          </a:extLst>
        </xdr:cNvPr>
        <xdr:cNvSpPr txBox="1"/>
      </xdr:nvSpPr>
      <xdr:spPr>
        <a:xfrm>
          <a:off x="3518489" y="59329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1951072</xdr:colOff>
      <xdr:row>10</xdr:row>
      <xdr:rowOff>276743</xdr:rowOff>
    </xdr:from>
    <xdr:to>
      <xdr:col>4</xdr:col>
      <xdr:colOff>774107</xdr:colOff>
      <xdr:row>10</xdr:row>
      <xdr:rowOff>645929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6801E80-7C23-874F-86E5-CFA8A9700752}"/>
            </a:ext>
          </a:extLst>
        </xdr:cNvPr>
        <xdr:cNvSpPr txBox="1"/>
      </xdr:nvSpPr>
      <xdr:spPr>
        <a:xfrm>
          <a:off x="4960972" y="5928243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744573</xdr:colOff>
      <xdr:row>10</xdr:row>
      <xdr:rowOff>276742</xdr:rowOff>
    </xdr:from>
    <xdr:to>
      <xdr:col>4</xdr:col>
      <xdr:colOff>2162247</xdr:colOff>
      <xdr:row>10</xdr:row>
      <xdr:rowOff>645928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6968DA3-C93C-6A49-8719-9087713A8326}"/>
            </a:ext>
          </a:extLst>
        </xdr:cNvPr>
        <xdr:cNvSpPr txBox="1"/>
      </xdr:nvSpPr>
      <xdr:spPr>
        <a:xfrm>
          <a:off x="6230973" y="59282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2147481</xdr:colOff>
      <xdr:row>10</xdr:row>
      <xdr:rowOff>266701</xdr:rowOff>
    </xdr:from>
    <xdr:to>
      <xdr:col>5</xdr:col>
      <xdr:colOff>955747</xdr:colOff>
      <xdr:row>10</xdr:row>
      <xdr:rowOff>635887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229A929-FC93-F14D-8EF0-41AF5AD833A1}"/>
            </a:ext>
          </a:extLst>
        </xdr:cNvPr>
        <xdr:cNvSpPr txBox="1"/>
      </xdr:nvSpPr>
      <xdr:spPr>
        <a:xfrm>
          <a:off x="7633881" y="591820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926212</xdr:colOff>
      <xdr:row>10</xdr:row>
      <xdr:rowOff>266700</xdr:rowOff>
    </xdr:from>
    <xdr:to>
      <xdr:col>5</xdr:col>
      <xdr:colOff>2270049</xdr:colOff>
      <xdr:row>10</xdr:row>
      <xdr:rowOff>635886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7F1BA5E-E33E-8B43-88B4-746C54B5630D}"/>
            </a:ext>
          </a:extLst>
        </xdr:cNvPr>
        <xdr:cNvSpPr txBox="1"/>
      </xdr:nvSpPr>
      <xdr:spPr>
        <a:xfrm>
          <a:off x="8889112" y="59182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2245241</xdr:colOff>
      <xdr:row>10</xdr:row>
      <xdr:rowOff>271426</xdr:rowOff>
    </xdr:from>
    <xdr:to>
      <xdr:col>6</xdr:col>
      <xdr:colOff>1053507</xdr:colOff>
      <xdr:row>10</xdr:row>
      <xdr:rowOff>640612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D8C586B-952F-9F49-972D-55DC8693C7F2}"/>
            </a:ext>
          </a:extLst>
        </xdr:cNvPr>
        <xdr:cNvSpPr txBox="1"/>
      </xdr:nvSpPr>
      <xdr:spPr>
        <a:xfrm>
          <a:off x="10208141" y="5922926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1038740</xdr:colOff>
      <xdr:row>10</xdr:row>
      <xdr:rowOff>271425</xdr:rowOff>
    </xdr:from>
    <xdr:to>
      <xdr:col>6</xdr:col>
      <xdr:colOff>2382577</xdr:colOff>
      <xdr:row>10</xdr:row>
      <xdr:rowOff>640611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D5EDE2E-4350-B940-AFF1-9BAE9782A17F}"/>
            </a:ext>
          </a:extLst>
        </xdr:cNvPr>
        <xdr:cNvSpPr txBox="1"/>
      </xdr:nvSpPr>
      <xdr:spPr>
        <a:xfrm>
          <a:off x="11478140" y="59229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2349500</xdr:colOff>
      <xdr:row>10</xdr:row>
      <xdr:rowOff>276152</xdr:rowOff>
    </xdr:from>
    <xdr:to>
      <xdr:col>7</xdr:col>
      <xdr:colOff>1195570</xdr:colOff>
      <xdr:row>10</xdr:row>
      <xdr:rowOff>645338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8781176-356F-0E45-AF68-EAD3EC088FC4}"/>
            </a:ext>
          </a:extLst>
        </xdr:cNvPr>
        <xdr:cNvSpPr txBox="1"/>
      </xdr:nvSpPr>
      <xdr:spPr>
        <a:xfrm>
          <a:off x="12788900" y="5927652"/>
          <a:ext cx="132257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1195571</xdr:colOff>
      <xdr:row>10</xdr:row>
      <xdr:rowOff>276151</xdr:rowOff>
    </xdr:from>
    <xdr:to>
      <xdr:col>7</xdr:col>
      <xdr:colOff>2239335</xdr:colOff>
      <xdr:row>10</xdr:row>
      <xdr:rowOff>645337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2AC059C-F809-4B4F-A3D9-D54D275E221F}"/>
            </a:ext>
          </a:extLst>
        </xdr:cNvPr>
        <xdr:cNvSpPr txBox="1"/>
      </xdr:nvSpPr>
      <xdr:spPr>
        <a:xfrm>
          <a:off x="14111471" y="59276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280877</xdr:rowOff>
    </xdr:from>
    <xdr:to>
      <xdr:col>3</xdr:col>
      <xdr:colOff>356782</xdr:colOff>
      <xdr:row>12</xdr:row>
      <xdr:rowOff>635295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1D28A35-30FD-DA4B-B6BB-29B2283F7D7D}"/>
            </a:ext>
          </a:extLst>
        </xdr:cNvPr>
        <xdr:cNvSpPr txBox="1"/>
      </xdr:nvSpPr>
      <xdr:spPr>
        <a:xfrm>
          <a:off x="546100" y="7202377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342014</xdr:colOff>
      <xdr:row>12</xdr:row>
      <xdr:rowOff>266111</xdr:rowOff>
    </xdr:from>
    <xdr:to>
      <xdr:col>3</xdr:col>
      <xdr:colOff>1784498</xdr:colOff>
      <xdr:row>12</xdr:row>
      <xdr:rowOff>635297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B2841BE-C478-5949-AF9E-C83C7F0E1B19}"/>
            </a:ext>
          </a:extLst>
        </xdr:cNvPr>
        <xdr:cNvSpPr txBox="1"/>
      </xdr:nvSpPr>
      <xdr:spPr>
        <a:xfrm>
          <a:off x="3351914" y="7187611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1784496</xdr:colOff>
      <xdr:row>12</xdr:row>
      <xdr:rowOff>261384</xdr:rowOff>
    </xdr:from>
    <xdr:to>
      <xdr:col>4</xdr:col>
      <xdr:colOff>607531</xdr:colOff>
      <xdr:row>12</xdr:row>
      <xdr:rowOff>630570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56BC4EE-8252-1F43-BB3E-49EAC33ECA3B}"/>
            </a:ext>
          </a:extLst>
        </xdr:cNvPr>
        <xdr:cNvSpPr txBox="1"/>
      </xdr:nvSpPr>
      <xdr:spPr>
        <a:xfrm>
          <a:off x="4794396" y="7182884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597490</xdr:colOff>
      <xdr:row>12</xdr:row>
      <xdr:rowOff>256069</xdr:rowOff>
    </xdr:from>
    <xdr:to>
      <xdr:col>4</xdr:col>
      <xdr:colOff>2059467</xdr:colOff>
      <xdr:row>12</xdr:row>
      <xdr:rowOff>625255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69C03BA-CD70-1242-9D36-D4C139A7F1B3}"/>
            </a:ext>
          </a:extLst>
        </xdr:cNvPr>
        <xdr:cNvSpPr txBox="1"/>
      </xdr:nvSpPr>
      <xdr:spPr>
        <a:xfrm>
          <a:off x="6083890" y="7177569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2054742</xdr:colOff>
      <xdr:row>12</xdr:row>
      <xdr:rowOff>251342</xdr:rowOff>
    </xdr:from>
    <xdr:to>
      <xdr:col>5</xdr:col>
      <xdr:colOff>863008</xdr:colOff>
      <xdr:row>12</xdr:row>
      <xdr:rowOff>620528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A2A5815-26D4-CA48-95CE-06A8B662D2FC}"/>
            </a:ext>
          </a:extLst>
        </xdr:cNvPr>
        <xdr:cNvSpPr txBox="1"/>
      </xdr:nvSpPr>
      <xdr:spPr>
        <a:xfrm>
          <a:off x="7541142" y="717284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833473</xdr:colOff>
      <xdr:row>12</xdr:row>
      <xdr:rowOff>251341</xdr:rowOff>
    </xdr:from>
    <xdr:to>
      <xdr:col>5</xdr:col>
      <xdr:colOff>2177310</xdr:colOff>
      <xdr:row>12</xdr:row>
      <xdr:rowOff>620527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9A5D5F6-E16B-5240-BF81-82C49CD02441}"/>
            </a:ext>
          </a:extLst>
        </xdr:cNvPr>
        <xdr:cNvSpPr txBox="1"/>
      </xdr:nvSpPr>
      <xdr:spPr>
        <a:xfrm>
          <a:off x="8796373" y="7172841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1846816</xdr:colOff>
      <xdr:row>12</xdr:row>
      <xdr:rowOff>251342</xdr:rowOff>
    </xdr:from>
    <xdr:to>
      <xdr:col>7</xdr:col>
      <xdr:colOff>581246</xdr:colOff>
      <xdr:row>12</xdr:row>
      <xdr:rowOff>620529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DCFB430-87E4-9146-BE0B-2D0F62F67B45}"/>
            </a:ext>
          </a:extLst>
        </xdr:cNvPr>
        <xdr:cNvSpPr txBox="1"/>
      </xdr:nvSpPr>
      <xdr:spPr>
        <a:xfrm>
          <a:off x="12286216" y="7172842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2176721</xdr:colOff>
      <xdr:row>12</xdr:row>
      <xdr:rowOff>250751</xdr:rowOff>
    </xdr:from>
    <xdr:to>
      <xdr:col>6</xdr:col>
      <xdr:colOff>984987</xdr:colOff>
      <xdr:row>12</xdr:row>
      <xdr:rowOff>619937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7B620AA-2D78-1C4A-8D24-7919FF3110F9}"/>
            </a:ext>
          </a:extLst>
        </xdr:cNvPr>
        <xdr:cNvSpPr txBox="1"/>
      </xdr:nvSpPr>
      <xdr:spPr>
        <a:xfrm>
          <a:off x="10139621" y="717225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960769</xdr:colOff>
      <xdr:row>12</xdr:row>
      <xdr:rowOff>251341</xdr:rowOff>
    </xdr:from>
    <xdr:to>
      <xdr:col>6</xdr:col>
      <xdr:colOff>2004533</xdr:colOff>
      <xdr:row>12</xdr:row>
      <xdr:rowOff>620527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8FF24D9-D058-CB41-B34A-3248A39FDD03}"/>
            </a:ext>
          </a:extLst>
        </xdr:cNvPr>
        <xdr:cNvSpPr txBox="1"/>
      </xdr:nvSpPr>
      <xdr:spPr>
        <a:xfrm>
          <a:off x="11400169" y="717284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585971</xdr:colOff>
      <xdr:row>12</xdr:row>
      <xdr:rowOff>254000</xdr:rowOff>
    </xdr:from>
    <xdr:to>
      <xdr:col>7</xdr:col>
      <xdr:colOff>1708883</xdr:colOff>
      <xdr:row>12</xdr:row>
      <xdr:rowOff>622300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B7B69D8-E36D-C845-A059-7417FF316E94}"/>
            </a:ext>
          </a:extLst>
        </xdr:cNvPr>
        <xdr:cNvSpPr txBox="1"/>
      </xdr:nvSpPr>
      <xdr:spPr>
        <a:xfrm>
          <a:off x="13501871" y="7175500"/>
          <a:ext cx="1122912" cy="3683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1629733</xdr:colOff>
      <xdr:row>12</xdr:row>
      <xdr:rowOff>241300</xdr:rowOff>
    </xdr:from>
    <xdr:to>
      <xdr:col>8</xdr:col>
      <xdr:colOff>2463801</xdr:colOff>
      <xdr:row>12</xdr:row>
      <xdr:rowOff>615805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4B7370E-7748-524C-B951-1AA7947C0969}"/>
            </a:ext>
          </a:extLst>
        </xdr:cNvPr>
        <xdr:cNvSpPr txBox="1"/>
      </xdr:nvSpPr>
      <xdr:spPr>
        <a:xfrm>
          <a:off x="14545633" y="7162800"/>
          <a:ext cx="3310568" cy="37450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2235201</xdr:colOff>
      <xdr:row>14</xdr:row>
      <xdr:rowOff>255477</xdr:rowOff>
    </xdr:from>
    <xdr:to>
      <xdr:col>8</xdr:col>
      <xdr:colOff>25401</xdr:colOff>
      <xdr:row>14</xdr:row>
      <xdr:rowOff>647700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651686C-9556-AB47-B93E-842912C4B92C}"/>
            </a:ext>
          </a:extLst>
        </xdr:cNvPr>
        <xdr:cNvSpPr txBox="1"/>
      </xdr:nvSpPr>
      <xdr:spPr>
        <a:xfrm>
          <a:off x="15151101" y="8446977"/>
          <a:ext cx="266700" cy="39222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  <xdr:twoCellAnchor>
    <xdr:from>
      <xdr:col>2</xdr:col>
      <xdr:colOff>1299533</xdr:colOff>
      <xdr:row>14</xdr:row>
      <xdr:rowOff>268179</xdr:rowOff>
    </xdr:from>
    <xdr:to>
      <xdr:col>3</xdr:col>
      <xdr:colOff>521290</xdr:colOff>
      <xdr:row>14</xdr:row>
      <xdr:rowOff>637365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50981BC-04B7-DD4F-A9CB-87AC33452656}"/>
            </a:ext>
          </a:extLst>
        </xdr:cNvPr>
        <xdr:cNvSpPr txBox="1"/>
      </xdr:nvSpPr>
      <xdr:spPr>
        <a:xfrm>
          <a:off x="1832933" y="8459679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14</xdr:row>
      <xdr:rowOff>268176</xdr:rowOff>
    </xdr:from>
    <xdr:to>
      <xdr:col>2</xdr:col>
      <xdr:colOff>1329069</xdr:colOff>
      <xdr:row>14</xdr:row>
      <xdr:rowOff>637363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D426375-E076-D14A-8A80-89F8C68B84AC}"/>
            </a:ext>
          </a:extLst>
        </xdr:cNvPr>
        <xdr:cNvSpPr txBox="1"/>
      </xdr:nvSpPr>
      <xdr:spPr>
        <a:xfrm>
          <a:off x="533400" y="84596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521289</xdr:colOff>
      <xdr:row>14</xdr:row>
      <xdr:rowOff>268770</xdr:rowOff>
    </xdr:from>
    <xdr:to>
      <xdr:col>3</xdr:col>
      <xdr:colOff>1963773</xdr:colOff>
      <xdr:row>14</xdr:row>
      <xdr:rowOff>637956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D0738FC-EDA1-CE48-9856-10C4309CC77B}"/>
            </a:ext>
          </a:extLst>
        </xdr:cNvPr>
        <xdr:cNvSpPr txBox="1"/>
      </xdr:nvSpPr>
      <xdr:spPr>
        <a:xfrm>
          <a:off x="3531189" y="84602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1963772</xdr:colOff>
      <xdr:row>14</xdr:row>
      <xdr:rowOff>264043</xdr:rowOff>
    </xdr:from>
    <xdr:to>
      <xdr:col>4</xdr:col>
      <xdr:colOff>786807</xdr:colOff>
      <xdr:row>14</xdr:row>
      <xdr:rowOff>633229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3BFB0F2-7D3A-2D46-B624-3500E84A084B}"/>
            </a:ext>
          </a:extLst>
        </xdr:cNvPr>
        <xdr:cNvSpPr txBox="1"/>
      </xdr:nvSpPr>
      <xdr:spPr>
        <a:xfrm>
          <a:off x="4973672" y="8455543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757273</xdr:colOff>
      <xdr:row>14</xdr:row>
      <xdr:rowOff>264042</xdr:rowOff>
    </xdr:from>
    <xdr:to>
      <xdr:col>4</xdr:col>
      <xdr:colOff>2174947</xdr:colOff>
      <xdr:row>14</xdr:row>
      <xdr:rowOff>633228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CEA94B0-6020-4E41-AE14-9A04C4CD5C1C}"/>
            </a:ext>
          </a:extLst>
        </xdr:cNvPr>
        <xdr:cNvSpPr txBox="1"/>
      </xdr:nvSpPr>
      <xdr:spPr>
        <a:xfrm>
          <a:off x="6243673" y="84555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2160181</xdr:colOff>
      <xdr:row>14</xdr:row>
      <xdr:rowOff>254001</xdr:rowOff>
    </xdr:from>
    <xdr:to>
      <xdr:col>5</xdr:col>
      <xdr:colOff>968447</xdr:colOff>
      <xdr:row>14</xdr:row>
      <xdr:rowOff>623187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F2E839C-581B-3044-8DEB-67D74B540804}"/>
            </a:ext>
          </a:extLst>
        </xdr:cNvPr>
        <xdr:cNvSpPr txBox="1"/>
      </xdr:nvSpPr>
      <xdr:spPr>
        <a:xfrm>
          <a:off x="7646581" y="844550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938912</xdr:colOff>
      <xdr:row>14</xdr:row>
      <xdr:rowOff>254000</xdr:rowOff>
    </xdr:from>
    <xdr:to>
      <xdr:col>5</xdr:col>
      <xdr:colOff>2282749</xdr:colOff>
      <xdr:row>14</xdr:row>
      <xdr:rowOff>623186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9F85493-3B6B-C64D-B63B-64429E7AC584}"/>
            </a:ext>
          </a:extLst>
        </xdr:cNvPr>
        <xdr:cNvSpPr txBox="1"/>
      </xdr:nvSpPr>
      <xdr:spPr>
        <a:xfrm>
          <a:off x="8901812" y="84455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2257941</xdr:colOff>
      <xdr:row>14</xdr:row>
      <xdr:rowOff>258726</xdr:rowOff>
    </xdr:from>
    <xdr:to>
      <xdr:col>6</xdr:col>
      <xdr:colOff>1066207</xdr:colOff>
      <xdr:row>14</xdr:row>
      <xdr:rowOff>627912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AE18BCC-509A-1843-AD04-B32FD9C8478F}"/>
            </a:ext>
          </a:extLst>
        </xdr:cNvPr>
        <xdr:cNvSpPr txBox="1"/>
      </xdr:nvSpPr>
      <xdr:spPr>
        <a:xfrm>
          <a:off x="10220841" y="8450226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1051440</xdr:colOff>
      <xdr:row>14</xdr:row>
      <xdr:rowOff>258725</xdr:rowOff>
    </xdr:from>
    <xdr:to>
      <xdr:col>6</xdr:col>
      <xdr:colOff>2395277</xdr:colOff>
      <xdr:row>14</xdr:row>
      <xdr:rowOff>627911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1F77DB-DA61-8442-B13E-40F1E2B3AF61}"/>
            </a:ext>
          </a:extLst>
        </xdr:cNvPr>
        <xdr:cNvSpPr txBox="1"/>
      </xdr:nvSpPr>
      <xdr:spPr>
        <a:xfrm>
          <a:off x="11490840" y="84502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2362200</xdr:colOff>
      <xdr:row>14</xdr:row>
      <xdr:rowOff>263452</xdr:rowOff>
    </xdr:from>
    <xdr:to>
      <xdr:col>7</xdr:col>
      <xdr:colOff>1208270</xdr:colOff>
      <xdr:row>14</xdr:row>
      <xdr:rowOff>632638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E76E289-CF27-7D4B-9345-884BE9CF00D2}"/>
            </a:ext>
          </a:extLst>
        </xdr:cNvPr>
        <xdr:cNvSpPr txBox="1"/>
      </xdr:nvSpPr>
      <xdr:spPr>
        <a:xfrm>
          <a:off x="12801600" y="8454952"/>
          <a:ext cx="132257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1208271</xdr:colOff>
      <xdr:row>14</xdr:row>
      <xdr:rowOff>263451</xdr:rowOff>
    </xdr:from>
    <xdr:to>
      <xdr:col>7</xdr:col>
      <xdr:colOff>2252035</xdr:colOff>
      <xdr:row>14</xdr:row>
      <xdr:rowOff>632637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2C0FA2F-8E8F-F44D-9A7D-A5F10AB98714}"/>
            </a:ext>
          </a:extLst>
        </xdr:cNvPr>
        <xdr:cNvSpPr txBox="1"/>
      </xdr:nvSpPr>
      <xdr:spPr>
        <a:xfrm>
          <a:off x="14124171" y="84549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2421340</xdr:colOff>
      <xdr:row>30</xdr:row>
      <xdr:rowOff>81960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5E350D-1426-4A4F-9739-29405046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8353" y="13820588"/>
          <a:ext cx="2421340" cy="1157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2151529</xdr:colOff>
      <xdr:row>1</xdr:row>
      <xdr:rowOff>627530</xdr:rowOff>
    </xdr:from>
    <xdr:to>
      <xdr:col>8</xdr:col>
      <xdr:colOff>2123632</xdr:colOff>
      <xdr:row>3</xdr:row>
      <xdr:rowOff>588134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4FF111-45CE-1E43-B757-C5687CB8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90588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8</xdr:col>
      <xdr:colOff>1</xdr:colOff>
      <xdr:row>6</xdr:row>
      <xdr:rowOff>241300</xdr:rowOff>
    </xdr:from>
    <xdr:to>
      <xdr:col>9</xdr:col>
      <xdr:colOff>12701</xdr:colOff>
      <xdr:row>6</xdr:row>
      <xdr:rowOff>610486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4D0E80-0491-B246-A9AC-77EDBF2036E4}"/>
            </a:ext>
          </a:extLst>
        </xdr:cNvPr>
        <xdr:cNvSpPr txBox="1"/>
      </xdr:nvSpPr>
      <xdr:spPr>
        <a:xfrm>
          <a:off x="15392401" y="3352800"/>
          <a:ext cx="24892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8</xdr:row>
      <xdr:rowOff>304211</xdr:rowOff>
    </xdr:from>
    <xdr:to>
      <xdr:col>3</xdr:col>
      <xdr:colOff>594243</xdr:colOff>
      <xdr:row>8</xdr:row>
      <xdr:rowOff>658629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799F93-E64F-D342-8A69-E0C28ABB7E71}"/>
            </a:ext>
          </a:extLst>
        </xdr:cNvPr>
        <xdr:cNvSpPr txBox="1"/>
      </xdr:nvSpPr>
      <xdr:spPr>
        <a:xfrm>
          <a:off x="533400" y="4685711"/>
          <a:ext cx="3070743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2084278</xdr:colOff>
      <xdr:row>8</xdr:row>
      <xdr:rowOff>289443</xdr:rowOff>
    </xdr:from>
    <xdr:to>
      <xdr:col>7</xdr:col>
      <xdr:colOff>818708</xdr:colOff>
      <xdr:row>8</xdr:row>
      <xdr:rowOff>658630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7A2CEEC-1105-F742-8C8B-3B80079B8F75}"/>
            </a:ext>
          </a:extLst>
        </xdr:cNvPr>
        <xdr:cNvSpPr txBox="1"/>
      </xdr:nvSpPr>
      <xdr:spPr>
        <a:xfrm>
          <a:off x="12523678" y="4670943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603695</xdr:colOff>
      <xdr:row>8</xdr:row>
      <xdr:rowOff>298896</xdr:rowOff>
    </xdr:from>
    <xdr:to>
      <xdr:col>3</xdr:col>
      <xdr:colOff>2046179</xdr:colOff>
      <xdr:row>8</xdr:row>
      <xdr:rowOff>668082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BCBBD35-B551-BB40-85F6-FAF1EF8E449A}"/>
            </a:ext>
          </a:extLst>
        </xdr:cNvPr>
        <xdr:cNvSpPr txBox="1"/>
      </xdr:nvSpPr>
      <xdr:spPr>
        <a:xfrm>
          <a:off x="3613595" y="4680396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2046177</xdr:colOff>
      <xdr:row>8</xdr:row>
      <xdr:rowOff>294169</xdr:rowOff>
    </xdr:from>
    <xdr:to>
      <xdr:col>4</xdr:col>
      <xdr:colOff>869212</xdr:colOff>
      <xdr:row>8</xdr:row>
      <xdr:rowOff>663355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534C8ED-BD0D-BD4E-886E-2D14A1D0C0E0}"/>
            </a:ext>
          </a:extLst>
        </xdr:cNvPr>
        <xdr:cNvSpPr txBox="1"/>
      </xdr:nvSpPr>
      <xdr:spPr>
        <a:xfrm>
          <a:off x="5056077" y="4675669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878664</xdr:colOff>
      <xdr:row>8</xdr:row>
      <xdr:rowOff>288854</xdr:rowOff>
    </xdr:from>
    <xdr:to>
      <xdr:col>4</xdr:col>
      <xdr:colOff>2321148</xdr:colOff>
      <xdr:row>8</xdr:row>
      <xdr:rowOff>658040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08C3E19-FC25-7846-8CB9-5A6468972C9F}"/>
            </a:ext>
          </a:extLst>
        </xdr:cNvPr>
        <xdr:cNvSpPr txBox="1"/>
      </xdr:nvSpPr>
      <xdr:spPr>
        <a:xfrm>
          <a:off x="6365064" y="4670354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2316423</xdr:colOff>
      <xdr:row>8</xdr:row>
      <xdr:rowOff>284127</xdr:rowOff>
    </xdr:from>
    <xdr:to>
      <xdr:col>5</xdr:col>
      <xdr:colOff>1124689</xdr:colOff>
      <xdr:row>8</xdr:row>
      <xdr:rowOff>653313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40E8353-2F08-A44A-BC8C-169D4A93E201}"/>
            </a:ext>
          </a:extLst>
        </xdr:cNvPr>
        <xdr:cNvSpPr txBox="1"/>
      </xdr:nvSpPr>
      <xdr:spPr>
        <a:xfrm>
          <a:off x="7802823" y="4665627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1095154</xdr:colOff>
      <xdr:row>8</xdr:row>
      <xdr:rowOff>284126</xdr:rowOff>
    </xdr:from>
    <xdr:to>
      <xdr:col>5</xdr:col>
      <xdr:colOff>2438991</xdr:colOff>
      <xdr:row>8</xdr:row>
      <xdr:rowOff>653312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E7C15DD-94A2-5A43-BB66-901CEA222E22}"/>
            </a:ext>
          </a:extLst>
        </xdr:cNvPr>
        <xdr:cNvSpPr txBox="1"/>
      </xdr:nvSpPr>
      <xdr:spPr>
        <a:xfrm>
          <a:off x="9058054" y="4665626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2414183</xdr:colOff>
      <xdr:row>8</xdr:row>
      <xdr:rowOff>288852</xdr:rowOff>
    </xdr:from>
    <xdr:to>
      <xdr:col>6</xdr:col>
      <xdr:colOff>1222449</xdr:colOff>
      <xdr:row>8</xdr:row>
      <xdr:rowOff>658038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E9ECD58-A898-2D48-8BAA-2C8B2B039B2F}"/>
            </a:ext>
          </a:extLst>
        </xdr:cNvPr>
        <xdr:cNvSpPr txBox="1"/>
      </xdr:nvSpPr>
      <xdr:spPr>
        <a:xfrm>
          <a:off x="10377083" y="467035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1198231</xdr:colOff>
      <xdr:row>8</xdr:row>
      <xdr:rowOff>289442</xdr:rowOff>
    </xdr:from>
    <xdr:to>
      <xdr:col>6</xdr:col>
      <xdr:colOff>2241995</xdr:colOff>
      <xdr:row>8</xdr:row>
      <xdr:rowOff>658628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377BBEF-C33D-E84C-9B2F-19CB59C89165}"/>
            </a:ext>
          </a:extLst>
        </xdr:cNvPr>
        <xdr:cNvSpPr txBox="1"/>
      </xdr:nvSpPr>
      <xdr:spPr>
        <a:xfrm>
          <a:off x="11637631" y="4670942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823433</xdr:colOff>
      <xdr:row>8</xdr:row>
      <xdr:rowOff>292100</xdr:rowOff>
    </xdr:from>
    <xdr:to>
      <xdr:col>7</xdr:col>
      <xdr:colOff>1867197</xdr:colOff>
      <xdr:row>8</xdr:row>
      <xdr:rowOff>661286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B1FC96B-D7C3-CF45-A064-1AF53006A92A}"/>
            </a:ext>
          </a:extLst>
        </xdr:cNvPr>
        <xdr:cNvSpPr txBox="1"/>
      </xdr:nvSpPr>
      <xdr:spPr>
        <a:xfrm>
          <a:off x="13739333" y="4673600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1867195</xdr:colOff>
      <xdr:row>8</xdr:row>
      <xdr:rowOff>284718</xdr:rowOff>
    </xdr:from>
    <xdr:to>
      <xdr:col>9</xdr:col>
      <xdr:colOff>30127</xdr:colOff>
      <xdr:row>8</xdr:row>
      <xdr:rowOff>653905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FB34675-3BCD-AC47-B0DF-F9AA77B79321}"/>
            </a:ext>
          </a:extLst>
        </xdr:cNvPr>
        <xdr:cNvSpPr txBox="1"/>
      </xdr:nvSpPr>
      <xdr:spPr>
        <a:xfrm>
          <a:off x="14783095" y="4666218"/>
          <a:ext cx="311593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2249967</xdr:colOff>
      <xdr:row>10</xdr:row>
      <xdr:rowOff>268177</xdr:rowOff>
    </xdr:from>
    <xdr:to>
      <xdr:col>9</xdr:col>
      <xdr:colOff>0</xdr:colOff>
      <xdr:row>10</xdr:row>
      <xdr:rowOff>622596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02580F4-BF0F-7644-9163-E5AC164D06E6}"/>
            </a:ext>
          </a:extLst>
        </xdr:cNvPr>
        <xdr:cNvSpPr txBox="1"/>
      </xdr:nvSpPr>
      <xdr:spPr>
        <a:xfrm>
          <a:off x="15165867" y="5919677"/>
          <a:ext cx="2703033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1312233</xdr:colOff>
      <xdr:row>10</xdr:row>
      <xdr:rowOff>268179</xdr:rowOff>
    </xdr:from>
    <xdr:to>
      <xdr:col>3</xdr:col>
      <xdr:colOff>533990</xdr:colOff>
      <xdr:row>10</xdr:row>
      <xdr:rowOff>637365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A51852-0CBE-EF48-B2A5-A358A04B461A}"/>
            </a:ext>
          </a:extLst>
        </xdr:cNvPr>
        <xdr:cNvSpPr txBox="1"/>
      </xdr:nvSpPr>
      <xdr:spPr>
        <a:xfrm>
          <a:off x="1845633" y="5919679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12700</xdr:colOff>
      <xdr:row>10</xdr:row>
      <xdr:rowOff>268176</xdr:rowOff>
    </xdr:from>
    <xdr:to>
      <xdr:col>2</xdr:col>
      <xdr:colOff>1341769</xdr:colOff>
      <xdr:row>10</xdr:row>
      <xdr:rowOff>637363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B34EC25-8A37-5044-84BD-6D791642664E}"/>
            </a:ext>
          </a:extLst>
        </xdr:cNvPr>
        <xdr:cNvSpPr txBox="1"/>
      </xdr:nvSpPr>
      <xdr:spPr>
        <a:xfrm>
          <a:off x="546100" y="59196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533989</xdr:colOff>
      <xdr:row>10</xdr:row>
      <xdr:rowOff>268770</xdr:rowOff>
    </xdr:from>
    <xdr:to>
      <xdr:col>3</xdr:col>
      <xdr:colOff>1976473</xdr:colOff>
      <xdr:row>10</xdr:row>
      <xdr:rowOff>637956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27D36DB-CEEC-0646-83FE-AA6A90A24B8E}"/>
            </a:ext>
          </a:extLst>
        </xdr:cNvPr>
        <xdr:cNvSpPr txBox="1"/>
      </xdr:nvSpPr>
      <xdr:spPr>
        <a:xfrm>
          <a:off x="3543889" y="59202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1976472</xdr:colOff>
      <xdr:row>10</xdr:row>
      <xdr:rowOff>264043</xdr:rowOff>
    </xdr:from>
    <xdr:to>
      <xdr:col>4</xdr:col>
      <xdr:colOff>799507</xdr:colOff>
      <xdr:row>10</xdr:row>
      <xdr:rowOff>633229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AE6DEC-5ADF-164E-992B-4489C33B3FBA}"/>
            </a:ext>
          </a:extLst>
        </xdr:cNvPr>
        <xdr:cNvSpPr txBox="1"/>
      </xdr:nvSpPr>
      <xdr:spPr>
        <a:xfrm>
          <a:off x="4986372" y="5915543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769973</xdr:colOff>
      <xdr:row>10</xdr:row>
      <xdr:rowOff>264042</xdr:rowOff>
    </xdr:from>
    <xdr:to>
      <xdr:col>4</xdr:col>
      <xdr:colOff>2187647</xdr:colOff>
      <xdr:row>10</xdr:row>
      <xdr:rowOff>633228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9448A16-B80E-AD4C-BDEF-793177160FF3}"/>
            </a:ext>
          </a:extLst>
        </xdr:cNvPr>
        <xdr:cNvSpPr txBox="1"/>
      </xdr:nvSpPr>
      <xdr:spPr>
        <a:xfrm>
          <a:off x="6256373" y="59155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2172881</xdr:colOff>
      <xdr:row>10</xdr:row>
      <xdr:rowOff>254001</xdr:rowOff>
    </xdr:from>
    <xdr:to>
      <xdr:col>5</xdr:col>
      <xdr:colOff>981147</xdr:colOff>
      <xdr:row>10</xdr:row>
      <xdr:rowOff>623187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6C90942-8F73-C44E-B7EE-C586FE49E0E7}"/>
            </a:ext>
          </a:extLst>
        </xdr:cNvPr>
        <xdr:cNvSpPr txBox="1"/>
      </xdr:nvSpPr>
      <xdr:spPr>
        <a:xfrm>
          <a:off x="7659281" y="590550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951612</xdr:colOff>
      <xdr:row>10</xdr:row>
      <xdr:rowOff>254000</xdr:rowOff>
    </xdr:from>
    <xdr:to>
      <xdr:col>5</xdr:col>
      <xdr:colOff>2295449</xdr:colOff>
      <xdr:row>10</xdr:row>
      <xdr:rowOff>623186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BCFCDA3-4CFB-5C4E-8176-F2AF7F6BFA82}"/>
            </a:ext>
          </a:extLst>
        </xdr:cNvPr>
        <xdr:cNvSpPr txBox="1"/>
      </xdr:nvSpPr>
      <xdr:spPr>
        <a:xfrm>
          <a:off x="8914512" y="59055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2270641</xdr:colOff>
      <xdr:row>10</xdr:row>
      <xdr:rowOff>258726</xdr:rowOff>
    </xdr:from>
    <xdr:to>
      <xdr:col>6</xdr:col>
      <xdr:colOff>1078907</xdr:colOff>
      <xdr:row>10</xdr:row>
      <xdr:rowOff>627912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5CBD359-4BDB-124D-A6A9-417A06954159}"/>
            </a:ext>
          </a:extLst>
        </xdr:cNvPr>
        <xdr:cNvSpPr txBox="1"/>
      </xdr:nvSpPr>
      <xdr:spPr>
        <a:xfrm>
          <a:off x="10233541" y="5910226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1064140</xdr:colOff>
      <xdr:row>10</xdr:row>
      <xdr:rowOff>258725</xdr:rowOff>
    </xdr:from>
    <xdr:to>
      <xdr:col>6</xdr:col>
      <xdr:colOff>2407977</xdr:colOff>
      <xdr:row>10</xdr:row>
      <xdr:rowOff>627911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DD78BD7-A874-4447-BFE9-BCAD550C9264}"/>
            </a:ext>
          </a:extLst>
        </xdr:cNvPr>
        <xdr:cNvSpPr txBox="1"/>
      </xdr:nvSpPr>
      <xdr:spPr>
        <a:xfrm>
          <a:off x="11503540" y="59102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2412704</xdr:colOff>
      <xdr:row>10</xdr:row>
      <xdr:rowOff>263452</xdr:rowOff>
    </xdr:from>
    <xdr:to>
      <xdr:col>7</xdr:col>
      <xdr:colOff>1220970</xdr:colOff>
      <xdr:row>10</xdr:row>
      <xdr:rowOff>632638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1947B9-D2A6-7141-AB68-9B6C13AC2CE5}"/>
            </a:ext>
          </a:extLst>
        </xdr:cNvPr>
        <xdr:cNvSpPr txBox="1"/>
      </xdr:nvSpPr>
      <xdr:spPr>
        <a:xfrm>
          <a:off x="12852104" y="591495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1220971</xdr:colOff>
      <xdr:row>10</xdr:row>
      <xdr:rowOff>263451</xdr:rowOff>
    </xdr:from>
    <xdr:to>
      <xdr:col>7</xdr:col>
      <xdr:colOff>2264735</xdr:colOff>
      <xdr:row>10</xdr:row>
      <xdr:rowOff>632637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2B95775-EFB5-A94A-8254-FE6560C631F1}"/>
            </a:ext>
          </a:extLst>
        </xdr:cNvPr>
        <xdr:cNvSpPr txBox="1"/>
      </xdr:nvSpPr>
      <xdr:spPr>
        <a:xfrm>
          <a:off x="14136871" y="59149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306277</xdr:rowOff>
    </xdr:from>
    <xdr:to>
      <xdr:col>3</xdr:col>
      <xdr:colOff>356782</xdr:colOff>
      <xdr:row>12</xdr:row>
      <xdr:rowOff>660695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FB3C4EA-2C05-E147-81D6-021A0B6067FE}"/>
            </a:ext>
          </a:extLst>
        </xdr:cNvPr>
        <xdr:cNvSpPr txBox="1"/>
      </xdr:nvSpPr>
      <xdr:spPr>
        <a:xfrm>
          <a:off x="546100" y="7227777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342014</xdr:colOff>
      <xdr:row>12</xdr:row>
      <xdr:rowOff>291511</xdr:rowOff>
    </xdr:from>
    <xdr:to>
      <xdr:col>3</xdr:col>
      <xdr:colOff>1784498</xdr:colOff>
      <xdr:row>12</xdr:row>
      <xdr:rowOff>660697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EA82879-736C-FE4C-9223-D03D8338C417}"/>
            </a:ext>
          </a:extLst>
        </xdr:cNvPr>
        <xdr:cNvSpPr txBox="1"/>
      </xdr:nvSpPr>
      <xdr:spPr>
        <a:xfrm>
          <a:off x="3351914" y="7213011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1784496</xdr:colOff>
      <xdr:row>12</xdr:row>
      <xdr:rowOff>286784</xdr:rowOff>
    </xdr:from>
    <xdr:to>
      <xdr:col>4</xdr:col>
      <xdr:colOff>607531</xdr:colOff>
      <xdr:row>12</xdr:row>
      <xdr:rowOff>655970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BE7DED-3404-1E4D-984D-051525C63BA9}"/>
            </a:ext>
          </a:extLst>
        </xdr:cNvPr>
        <xdr:cNvSpPr txBox="1"/>
      </xdr:nvSpPr>
      <xdr:spPr>
        <a:xfrm>
          <a:off x="4794396" y="7208284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597490</xdr:colOff>
      <xdr:row>12</xdr:row>
      <xdr:rowOff>281469</xdr:rowOff>
    </xdr:from>
    <xdr:to>
      <xdr:col>4</xdr:col>
      <xdr:colOff>2059467</xdr:colOff>
      <xdr:row>12</xdr:row>
      <xdr:rowOff>650655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8B9B999-8C85-334A-BB34-CD28BD66EF1D}"/>
            </a:ext>
          </a:extLst>
        </xdr:cNvPr>
        <xdr:cNvSpPr txBox="1"/>
      </xdr:nvSpPr>
      <xdr:spPr>
        <a:xfrm>
          <a:off x="6083890" y="7202969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2054742</xdr:colOff>
      <xdr:row>12</xdr:row>
      <xdr:rowOff>276742</xdr:rowOff>
    </xdr:from>
    <xdr:to>
      <xdr:col>5</xdr:col>
      <xdr:colOff>863008</xdr:colOff>
      <xdr:row>12</xdr:row>
      <xdr:rowOff>645928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D002218-4765-3341-B215-2C7F0D28FA39}"/>
            </a:ext>
          </a:extLst>
        </xdr:cNvPr>
        <xdr:cNvSpPr txBox="1"/>
      </xdr:nvSpPr>
      <xdr:spPr>
        <a:xfrm>
          <a:off x="7541142" y="719824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833473</xdr:colOff>
      <xdr:row>12</xdr:row>
      <xdr:rowOff>276741</xdr:rowOff>
    </xdr:from>
    <xdr:to>
      <xdr:col>5</xdr:col>
      <xdr:colOff>2177310</xdr:colOff>
      <xdr:row>12</xdr:row>
      <xdr:rowOff>645927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9766B16-2882-BC44-9C20-FE0366B35AD7}"/>
            </a:ext>
          </a:extLst>
        </xdr:cNvPr>
        <xdr:cNvSpPr txBox="1"/>
      </xdr:nvSpPr>
      <xdr:spPr>
        <a:xfrm>
          <a:off x="8796373" y="7198241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1846816</xdr:colOff>
      <xdr:row>12</xdr:row>
      <xdr:rowOff>276742</xdr:rowOff>
    </xdr:from>
    <xdr:to>
      <xdr:col>7</xdr:col>
      <xdr:colOff>581246</xdr:colOff>
      <xdr:row>12</xdr:row>
      <xdr:rowOff>645929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B804053-8455-D44C-B574-CC517A2BDF0D}"/>
            </a:ext>
          </a:extLst>
        </xdr:cNvPr>
        <xdr:cNvSpPr txBox="1"/>
      </xdr:nvSpPr>
      <xdr:spPr>
        <a:xfrm>
          <a:off x="12286216" y="7198242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2176721</xdr:colOff>
      <xdr:row>12</xdr:row>
      <xdr:rowOff>276151</xdr:rowOff>
    </xdr:from>
    <xdr:to>
      <xdr:col>6</xdr:col>
      <xdr:colOff>984987</xdr:colOff>
      <xdr:row>12</xdr:row>
      <xdr:rowOff>645337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8C36315-193E-4D42-A8A2-5C473DDD8CA9}"/>
            </a:ext>
          </a:extLst>
        </xdr:cNvPr>
        <xdr:cNvSpPr txBox="1"/>
      </xdr:nvSpPr>
      <xdr:spPr>
        <a:xfrm>
          <a:off x="10139621" y="719765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960769</xdr:colOff>
      <xdr:row>12</xdr:row>
      <xdr:rowOff>276741</xdr:rowOff>
    </xdr:from>
    <xdr:to>
      <xdr:col>6</xdr:col>
      <xdr:colOff>2004533</xdr:colOff>
      <xdr:row>12</xdr:row>
      <xdr:rowOff>645927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654698E-FA81-8C44-9B9A-4D7FBA89EDD4}"/>
            </a:ext>
          </a:extLst>
        </xdr:cNvPr>
        <xdr:cNvSpPr txBox="1"/>
      </xdr:nvSpPr>
      <xdr:spPr>
        <a:xfrm>
          <a:off x="11400169" y="719824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585971</xdr:colOff>
      <xdr:row>12</xdr:row>
      <xdr:rowOff>266700</xdr:rowOff>
    </xdr:from>
    <xdr:to>
      <xdr:col>7</xdr:col>
      <xdr:colOff>1708883</xdr:colOff>
      <xdr:row>12</xdr:row>
      <xdr:rowOff>635886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EFF6060-5B3C-524B-BAC5-2B85A13E479F}"/>
            </a:ext>
          </a:extLst>
        </xdr:cNvPr>
        <xdr:cNvSpPr txBox="1"/>
      </xdr:nvSpPr>
      <xdr:spPr>
        <a:xfrm>
          <a:off x="13501871" y="7188200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1629732</xdr:colOff>
      <xdr:row>12</xdr:row>
      <xdr:rowOff>272018</xdr:rowOff>
    </xdr:from>
    <xdr:to>
      <xdr:col>9</xdr:col>
      <xdr:colOff>28943</xdr:colOff>
      <xdr:row>12</xdr:row>
      <xdr:rowOff>641205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688A537-E39E-2649-8886-DF395CD6CE34}"/>
            </a:ext>
          </a:extLst>
        </xdr:cNvPr>
        <xdr:cNvSpPr txBox="1"/>
      </xdr:nvSpPr>
      <xdr:spPr>
        <a:xfrm>
          <a:off x="14545632" y="7193518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2237267</xdr:colOff>
      <xdr:row>14</xdr:row>
      <xdr:rowOff>293577</xdr:rowOff>
    </xdr:from>
    <xdr:to>
      <xdr:col>8</xdr:col>
      <xdr:colOff>2463800</xdr:colOff>
      <xdr:row>14</xdr:row>
      <xdr:rowOff>647996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0B030B5-CD6F-6D47-BB94-8B28DB27B8C6}"/>
            </a:ext>
          </a:extLst>
        </xdr:cNvPr>
        <xdr:cNvSpPr txBox="1"/>
      </xdr:nvSpPr>
      <xdr:spPr>
        <a:xfrm>
          <a:off x="15153167" y="8485077"/>
          <a:ext cx="2703033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1299533</xdr:colOff>
      <xdr:row>14</xdr:row>
      <xdr:rowOff>293579</xdr:rowOff>
    </xdr:from>
    <xdr:to>
      <xdr:col>3</xdr:col>
      <xdr:colOff>521290</xdr:colOff>
      <xdr:row>14</xdr:row>
      <xdr:rowOff>662765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D054E79-6952-CB45-9C87-9F7280AA3A52}"/>
            </a:ext>
          </a:extLst>
        </xdr:cNvPr>
        <xdr:cNvSpPr txBox="1"/>
      </xdr:nvSpPr>
      <xdr:spPr>
        <a:xfrm>
          <a:off x="1832933" y="8485079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14</xdr:row>
      <xdr:rowOff>293576</xdr:rowOff>
    </xdr:from>
    <xdr:to>
      <xdr:col>2</xdr:col>
      <xdr:colOff>1329069</xdr:colOff>
      <xdr:row>14</xdr:row>
      <xdr:rowOff>662763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A4A5AEB-CC13-BA47-AA03-704BA699F1D8}"/>
            </a:ext>
          </a:extLst>
        </xdr:cNvPr>
        <xdr:cNvSpPr txBox="1"/>
      </xdr:nvSpPr>
      <xdr:spPr>
        <a:xfrm>
          <a:off x="533400" y="84850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521289</xdr:colOff>
      <xdr:row>14</xdr:row>
      <xdr:rowOff>294170</xdr:rowOff>
    </xdr:from>
    <xdr:to>
      <xdr:col>3</xdr:col>
      <xdr:colOff>1963773</xdr:colOff>
      <xdr:row>14</xdr:row>
      <xdr:rowOff>663356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3A5A8DC-3252-AD43-A6E8-4829B9563F82}"/>
            </a:ext>
          </a:extLst>
        </xdr:cNvPr>
        <xdr:cNvSpPr txBox="1"/>
      </xdr:nvSpPr>
      <xdr:spPr>
        <a:xfrm>
          <a:off x="3531189" y="84856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1963772</xdr:colOff>
      <xdr:row>14</xdr:row>
      <xdr:rowOff>289443</xdr:rowOff>
    </xdr:from>
    <xdr:to>
      <xdr:col>4</xdr:col>
      <xdr:colOff>786807</xdr:colOff>
      <xdr:row>14</xdr:row>
      <xdr:rowOff>658629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9A6E1B5-ADD1-744A-B2E7-AF825544728B}"/>
            </a:ext>
          </a:extLst>
        </xdr:cNvPr>
        <xdr:cNvSpPr txBox="1"/>
      </xdr:nvSpPr>
      <xdr:spPr>
        <a:xfrm>
          <a:off x="4973672" y="8480943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757273</xdr:colOff>
      <xdr:row>14</xdr:row>
      <xdr:rowOff>289442</xdr:rowOff>
    </xdr:from>
    <xdr:to>
      <xdr:col>4</xdr:col>
      <xdr:colOff>2174947</xdr:colOff>
      <xdr:row>14</xdr:row>
      <xdr:rowOff>658628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840B093-7FEC-EF44-A612-C7109F2A59CA}"/>
            </a:ext>
          </a:extLst>
        </xdr:cNvPr>
        <xdr:cNvSpPr txBox="1"/>
      </xdr:nvSpPr>
      <xdr:spPr>
        <a:xfrm>
          <a:off x="6243673" y="84809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2160181</xdr:colOff>
      <xdr:row>14</xdr:row>
      <xdr:rowOff>279401</xdr:rowOff>
    </xdr:from>
    <xdr:to>
      <xdr:col>5</xdr:col>
      <xdr:colOff>968447</xdr:colOff>
      <xdr:row>14</xdr:row>
      <xdr:rowOff>648587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0F8E404-A6A4-E14C-B883-3A7879250F69}"/>
            </a:ext>
          </a:extLst>
        </xdr:cNvPr>
        <xdr:cNvSpPr txBox="1"/>
      </xdr:nvSpPr>
      <xdr:spPr>
        <a:xfrm>
          <a:off x="7646581" y="847090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938912</xdr:colOff>
      <xdr:row>14</xdr:row>
      <xdr:rowOff>279400</xdr:rowOff>
    </xdr:from>
    <xdr:to>
      <xdr:col>5</xdr:col>
      <xdr:colOff>2282749</xdr:colOff>
      <xdr:row>14</xdr:row>
      <xdr:rowOff>648586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1534CC5-AD13-BB43-9EB2-A7D483274C6F}"/>
            </a:ext>
          </a:extLst>
        </xdr:cNvPr>
        <xdr:cNvSpPr txBox="1"/>
      </xdr:nvSpPr>
      <xdr:spPr>
        <a:xfrm>
          <a:off x="8901812" y="84709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2257941</xdr:colOff>
      <xdr:row>14</xdr:row>
      <xdr:rowOff>284126</xdr:rowOff>
    </xdr:from>
    <xdr:to>
      <xdr:col>6</xdr:col>
      <xdr:colOff>1066207</xdr:colOff>
      <xdr:row>14</xdr:row>
      <xdr:rowOff>653312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5C45A4-2329-EF4A-BDF0-78865A667E52}"/>
            </a:ext>
          </a:extLst>
        </xdr:cNvPr>
        <xdr:cNvSpPr txBox="1"/>
      </xdr:nvSpPr>
      <xdr:spPr>
        <a:xfrm>
          <a:off x="10220841" y="8475626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1051440</xdr:colOff>
      <xdr:row>14</xdr:row>
      <xdr:rowOff>284125</xdr:rowOff>
    </xdr:from>
    <xdr:to>
      <xdr:col>6</xdr:col>
      <xdr:colOff>2395277</xdr:colOff>
      <xdr:row>14</xdr:row>
      <xdr:rowOff>653311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1D5E6B37-C4E2-8C49-A75A-9E6C803DE8F4}"/>
            </a:ext>
          </a:extLst>
        </xdr:cNvPr>
        <xdr:cNvSpPr txBox="1"/>
      </xdr:nvSpPr>
      <xdr:spPr>
        <a:xfrm>
          <a:off x="11490840" y="84756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2400004</xdr:colOff>
      <xdr:row>14</xdr:row>
      <xdr:rowOff>288852</xdr:rowOff>
    </xdr:from>
    <xdr:to>
      <xdr:col>7</xdr:col>
      <xdr:colOff>1208270</xdr:colOff>
      <xdr:row>14</xdr:row>
      <xdr:rowOff>658038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133DBFD-E683-664B-9750-35FD000FDCD0}"/>
            </a:ext>
          </a:extLst>
        </xdr:cNvPr>
        <xdr:cNvSpPr txBox="1"/>
      </xdr:nvSpPr>
      <xdr:spPr>
        <a:xfrm>
          <a:off x="12839404" y="848035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1208271</xdr:colOff>
      <xdr:row>14</xdr:row>
      <xdr:rowOff>288851</xdr:rowOff>
    </xdr:from>
    <xdr:to>
      <xdr:col>7</xdr:col>
      <xdr:colOff>2252035</xdr:colOff>
      <xdr:row>14</xdr:row>
      <xdr:rowOff>658037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FCBB6FE-E7A8-8243-A7A1-EE5EC249B216}"/>
            </a:ext>
          </a:extLst>
        </xdr:cNvPr>
        <xdr:cNvSpPr txBox="1"/>
      </xdr:nvSpPr>
      <xdr:spPr>
        <a:xfrm>
          <a:off x="14124171" y="84803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16</xdr:row>
      <xdr:rowOff>279400</xdr:rowOff>
    </xdr:from>
    <xdr:to>
      <xdr:col>3</xdr:col>
      <xdr:colOff>25401</xdr:colOff>
      <xdr:row>16</xdr:row>
      <xdr:rowOff>633818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7A0CE19-2D78-4145-9576-48D99DB13577}"/>
            </a:ext>
          </a:extLst>
        </xdr:cNvPr>
        <xdr:cNvSpPr txBox="1"/>
      </xdr:nvSpPr>
      <xdr:spPr>
        <a:xfrm>
          <a:off x="546101" y="9740900"/>
          <a:ext cx="24892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2151530</xdr:colOff>
      <xdr:row>1</xdr:row>
      <xdr:rowOff>627530</xdr:rowOff>
    </xdr:from>
    <xdr:to>
      <xdr:col>8</xdr:col>
      <xdr:colOff>2123633</xdr:colOff>
      <xdr:row>3</xdr:row>
      <xdr:rowOff>588134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EC338-A778-FD46-A437-C5E09E48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9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3</xdr:col>
      <xdr:colOff>343647</xdr:colOff>
      <xdr:row>6</xdr:row>
      <xdr:rowOff>248929</xdr:rowOff>
    </xdr:from>
    <xdr:to>
      <xdr:col>3</xdr:col>
      <xdr:colOff>1786131</xdr:colOff>
      <xdr:row>6</xdr:row>
      <xdr:rowOff>618115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FDC6AE-E13B-C84B-8589-530B601A894B}"/>
            </a:ext>
          </a:extLst>
        </xdr:cNvPr>
        <xdr:cNvSpPr txBox="1"/>
      </xdr:nvSpPr>
      <xdr:spPr>
        <a:xfrm>
          <a:off x="3361765" y="3371635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1786129</xdr:colOff>
      <xdr:row>6</xdr:row>
      <xdr:rowOff>244202</xdr:rowOff>
    </xdr:from>
    <xdr:to>
      <xdr:col>4</xdr:col>
      <xdr:colOff>605429</xdr:colOff>
      <xdr:row>6</xdr:row>
      <xdr:rowOff>613388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C637D5-701B-4740-AA9E-8EA9CA2FDEFE}"/>
            </a:ext>
          </a:extLst>
        </xdr:cNvPr>
        <xdr:cNvSpPr txBox="1"/>
      </xdr:nvSpPr>
      <xdr:spPr>
        <a:xfrm>
          <a:off x="4804247" y="3366908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595388</xdr:colOff>
      <xdr:row>6</xdr:row>
      <xdr:rowOff>238887</xdr:rowOff>
    </xdr:from>
    <xdr:to>
      <xdr:col>4</xdr:col>
      <xdr:colOff>2057365</xdr:colOff>
      <xdr:row>6</xdr:row>
      <xdr:rowOff>608073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1C90082-1BC8-304A-92B3-DE0B172211C3}"/>
            </a:ext>
          </a:extLst>
        </xdr:cNvPr>
        <xdr:cNvSpPr txBox="1"/>
      </xdr:nvSpPr>
      <xdr:spPr>
        <a:xfrm>
          <a:off x="6093741" y="3361593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2052640</xdr:colOff>
      <xdr:row>6</xdr:row>
      <xdr:rowOff>234160</xdr:rowOff>
    </xdr:from>
    <xdr:to>
      <xdr:col>5</xdr:col>
      <xdr:colOff>857171</xdr:colOff>
      <xdr:row>6</xdr:row>
      <xdr:rowOff>603346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D3EF91-2543-2349-82C9-A12F0AC39B8C}"/>
            </a:ext>
          </a:extLst>
        </xdr:cNvPr>
        <xdr:cNvSpPr txBox="1"/>
      </xdr:nvSpPr>
      <xdr:spPr>
        <a:xfrm>
          <a:off x="7550993" y="3356866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827636</xdr:colOff>
      <xdr:row>6</xdr:row>
      <xdr:rowOff>234159</xdr:rowOff>
    </xdr:from>
    <xdr:to>
      <xdr:col>5</xdr:col>
      <xdr:colOff>2171473</xdr:colOff>
      <xdr:row>6</xdr:row>
      <xdr:rowOff>603345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BEABA9-CC1F-2F4E-BFFA-C9F6D4C7D569}"/>
            </a:ext>
          </a:extLst>
        </xdr:cNvPr>
        <xdr:cNvSpPr txBox="1"/>
      </xdr:nvSpPr>
      <xdr:spPr>
        <a:xfrm>
          <a:off x="8806224" y="335686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1837243</xdr:colOff>
      <xdr:row>6</xdr:row>
      <xdr:rowOff>234160</xdr:rowOff>
    </xdr:from>
    <xdr:to>
      <xdr:col>7</xdr:col>
      <xdr:colOff>567938</xdr:colOff>
      <xdr:row>6</xdr:row>
      <xdr:rowOff>603347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B19F09-B928-6747-BC02-11AABDFB8DF4}"/>
            </a:ext>
          </a:extLst>
        </xdr:cNvPr>
        <xdr:cNvSpPr txBox="1"/>
      </xdr:nvSpPr>
      <xdr:spPr>
        <a:xfrm>
          <a:off x="12296067" y="3356866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2170884</xdr:colOff>
      <xdr:row>6</xdr:row>
      <xdr:rowOff>233569</xdr:rowOff>
    </xdr:from>
    <xdr:to>
      <xdr:col>6</xdr:col>
      <xdr:colOff>975414</xdr:colOff>
      <xdr:row>6</xdr:row>
      <xdr:rowOff>602755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711FA49-9EF3-D247-8A1D-A9B2D4A24907}"/>
            </a:ext>
          </a:extLst>
        </xdr:cNvPr>
        <xdr:cNvSpPr txBox="1"/>
      </xdr:nvSpPr>
      <xdr:spPr>
        <a:xfrm>
          <a:off x="10149472" y="3356275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951196</xdr:colOff>
      <xdr:row>6</xdr:row>
      <xdr:rowOff>234159</xdr:rowOff>
    </xdr:from>
    <xdr:to>
      <xdr:col>6</xdr:col>
      <xdr:colOff>1994960</xdr:colOff>
      <xdr:row>6</xdr:row>
      <xdr:rowOff>603345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2241DF3-41EA-FC49-BC7D-84C8594532CD}"/>
            </a:ext>
          </a:extLst>
        </xdr:cNvPr>
        <xdr:cNvSpPr txBox="1"/>
      </xdr:nvSpPr>
      <xdr:spPr>
        <a:xfrm>
          <a:off x="11410020" y="3356865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572663</xdr:colOff>
      <xdr:row>6</xdr:row>
      <xdr:rowOff>236818</xdr:rowOff>
    </xdr:from>
    <xdr:to>
      <xdr:col>7</xdr:col>
      <xdr:colOff>1695575</xdr:colOff>
      <xdr:row>6</xdr:row>
      <xdr:rowOff>606004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38F1C3B-2CAA-274F-9CB3-B063F055B0C8}"/>
            </a:ext>
          </a:extLst>
        </xdr:cNvPr>
        <xdr:cNvSpPr txBox="1"/>
      </xdr:nvSpPr>
      <xdr:spPr>
        <a:xfrm>
          <a:off x="13488563" y="3348318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1616424</xdr:colOff>
      <xdr:row>6</xdr:row>
      <xdr:rowOff>229436</xdr:rowOff>
    </xdr:from>
    <xdr:to>
      <xdr:col>9</xdr:col>
      <xdr:colOff>8165</xdr:colOff>
      <xdr:row>6</xdr:row>
      <xdr:rowOff>598623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3BD4CB4-2978-B545-8594-F96B9B9DD624}"/>
            </a:ext>
          </a:extLst>
        </xdr:cNvPr>
        <xdr:cNvSpPr txBox="1"/>
      </xdr:nvSpPr>
      <xdr:spPr>
        <a:xfrm>
          <a:off x="14555483" y="3352142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2465294</xdr:colOff>
      <xdr:row>6</xdr:row>
      <xdr:rowOff>247190</xdr:rowOff>
    </xdr:from>
    <xdr:to>
      <xdr:col>3</xdr:col>
      <xdr:colOff>339476</xdr:colOff>
      <xdr:row>6</xdr:row>
      <xdr:rowOff>616376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04BA48-9529-B842-827B-3429F510BDDD}"/>
            </a:ext>
          </a:extLst>
        </xdr:cNvPr>
        <xdr:cNvSpPr txBox="1"/>
      </xdr:nvSpPr>
      <xdr:spPr>
        <a:xfrm>
          <a:off x="3003176" y="3369896"/>
          <a:ext cx="354418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  <xdr:twoCellAnchor>
    <xdr:from>
      <xdr:col>7</xdr:col>
      <xdr:colOff>2248472</xdr:colOff>
      <xdr:row>8</xdr:row>
      <xdr:rowOff>298059</xdr:rowOff>
    </xdr:from>
    <xdr:to>
      <xdr:col>8</xdr:col>
      <xdr:colOff>2471270</xdr:colOff>
      <xdr:row>8</xdr:row>
      <xdr:rowOff>652478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962B01B-8FAD-434D-8255-AAF0E3BA2B0F}"/>
            </a:ext>
          </a:extLst>
        </xdr:cNvPr>
        <xdr:cNvSpPr txBox="1"/>
      </xdr:nvSpPr>
      <xdr:spPr>
        <a:xfrm>
          <a:off x="15187531" y="4690765"/>
          <a:ext cx="2703033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1329415</xdr:colOff>
      <xdr:row>8</xdr:row>
      <xdr:rowOff>298061</xdr:rowOff>
    </xdr:from>
    <xdr:to>
      <xdr:col>3</xdr:col>
      <xdr:colOff>547436</xdr:colOff>
      <xdr:row>8</xdr:row>
      <xdr:rowOff>667247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FEF5660-280C-3749-A128-23D504FB1629}"/>
            </a:ext>
          </a:extLst>
        </xdr:cNvPr>
        <xdr:cNvSpPr txBox="1"/>
      </xdr:nvSpPr>
      <xdr:spPr>
        <a:xfrm>
          <a:off x="1867297" y="4690767"/>
          <a:ext cx="169825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29882</xdr:colOff>
      <xdr:row>8</xdr:row>
      <xdr:rowOff>298058</xdr:rowOff>
    </xdr:from>
    <xdr:to>
      <xdr:col>2</xdr:col>
      <xdr:colOff>1358951</xdr:colOff>
      <xdr:row>8</xdr:row>
      <xdr:rowOff>667245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7F9CD42-7BD9-794B-8DAF-23C201D5F1F7}"/>
            </a:ext>
          </a:extLst>
        </xdr:cNvPr>
        <xdr:cNvSpPr txBox="1"/>
      </xdr:nvSpPr>
      <xdr:spPr>
        <a:xfrm>
          <a:off x="567764" y="4690764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547435</xdr:colOff>
      <xdr:row>8</xdr:row>
      <xdr:rowOff>298652</xdr:rowOff>
    </xdr:from>
    <xdr:to>
      <xdr:col>3</xdr:col>
      <xdr:colOff>1989919</xdr:colOff>
      <xdr:row>8</xdr:row>
      <xdr:rowOff>667838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F256ABD-AEA3-3E46-B130-35BA106FF2B7}"/>
            </a:ext>
          </a:extLst>
        </xdr:cNvPr>
        <xdr:cNvSpPr txBox="1"/>
      </xdr:nvSpPr>
      <xdr:spPr>
        <a:xfrm>
          <a:off x="3565553" y="4691358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1989918</xdr:colOff>
      <xdr:row>8</xdr:row>
      <xdr:rowOff>293925</xdr:rowOff>
    </xdr:from>
    <xdr:to>
      <xdr:col>4</xdr:col>
      <xdr:colOff>809218</xdr:colOff>
      <xdr:row>8</xdr:row>
      <xdr:rowOff>663111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C7AD13B-309F-4E47-8800-B3F71B642912}"/>
            </a:ext>
          </a:extLst>
        </xdr:cNvPr>
        <xdr:cNvSpPr txBox="1"/>
      </xdr:nvSpPr>
      <xdr:spPr>
        <a:xfrm>
          <a:off x="5008036" y="4686631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779684</xdr:colOff>
      <xdr:row>8</xdr:row>
      <xdr:rowOff>293924</xdr:rowOff>
    </xdr:from>
    <xdr:to>
      <xdr:col>4</xdr:col>
      <xdr:colOff>2197358</xdr:colOff>
      <xdr:row>8</xdr:row>
      <xdr:rowOff>663110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846B686-D00F-E249-B824-E79B087679B0}"/>
            </a:ext>
          </a:extLst>
        </xdr:cNvPr>
        <xdr:cNvSpPr txBox="1"/>
      </xdr:nvSpPr>
      <xdr:spPr>
        <a:xfrm>
          <a:off x="6278037" y="4686630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2182592</xdr:colOff>
      <xdr:row>8</xdr:row>
      <xdr:rowOff>283883</xdr:rowOff>
    </xdr:from>
    <xdr:to>
      <xdr:col>5</xdr:col>
      <xdr:colOff>987123</xdr:colOff>
      <xdr:row>8</xdr:row>
      <xdr:rowOff>653069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12D28B1-8CB2-F147-90FC-C02F881D2EBF}"/>
            </a:ext>
          </a:extLst>
        </xdr:cNvPr>
        <xdr:cNvSpPr txBox="1"/>
      </xdr:nvSpPr>
      <xdr:spPr>
        <a:xfrm>
          <a:off x="7680945" y="4676589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957588</xdr:colOff>
      <xdr:row>8</xdr:row>
      <xdr:rowOff>283882</xdr:rowOff>
    </xdr:from>
    <xdr:to>
      <xdr:col>5</xdr:col>
      <xdr:colOff>2301425</xdr:colOff>
      <xdr:row>8</xdr:row>
      <xdr:rowOff>653068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A524002-B11C-6C48-807B-DEC63B1FEA9D}"/>
            </a:ext>
          </a:extLst>
        </xdr:cNvPr>
        <xdr:cNvSpPr txBox="1"/>
      </xdr:nvSpPr>
      <xdr:spPr>
        <a:xfrm>
          <a:off x="8936176" y="4676588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2276617</xdr:colOff>
      <xdr:row>8</xdr:row>
      <xdr:rowOff>288608</xdr:rowOff>
    </xdr:from>
    <xdr:to>
      <xdr:col>6</xdr:col>
      <xdr:colOff>1081147</xdr:colOff>
      <xdr:row>8</xdr:row>
      <xdr:rowOff>657794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3C590E5-974E-E140-B060-E4DA7EEC785B}"/>
            </a:ext>
          </a:extLst>
        </xdr:cNvPr>
        <xdr:cNvSpPr txBox="1"/>
      </xdr:nvSpPr>
      <xdr:spPr>
        <a:xfrm>
          <a:off x="10255205" y="468131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1066380</xdr:colOff>
      <xdr:row>8</xdr:row>
      <xdr:rowOff>288607</xdr:rowOff>
    </xdr:from>
    <xdr:to>
      <xdr:col>6</xdr:col>
      <xdr:colOff>2410217</xdr:colOff>
      <xdr:row>8</xdr:row>
      <xdr:rowOff>657793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3378B96-D8E4-8C4E-BF64-83BD7D0A78D1}"/>
            </a:ext>
          </a:extLst>
        </xdr:cNvPr>
        <xdr:cNvSpPr txBox="1"/>
      </xdr:nvSpPr>
      <xdr:spPr>
        <a:xfrm>
          <a:off x="11525204" y="468131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2414944</xdr:colOff>
      <xdr:row>8</xdr:row>
      <xdr:rowOff>293334</xdr:rowOff>
    </xdr:from>
    <xdr:to>
      <xdr:col>7</xdr:col>
      <xdr:colOff>1219475</xdr:colOff>
      <xdr:row>8</xdr:row>
      <xdr:rowOff>662520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88251EF-7CE0-9C47-BF17-DDF68D67C229}"/>
            </a:ext>
          </a:extLst>
        </xdr:cNvPr>
        <xdr:cNvSpPr txBox="1"/>
      </xdr:nvSpPr>
      <xdr:spPr>
        <a:xfrm>
          <a:off x="12873768" y="4686040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1219476</xdr:colOff>
      <xdr:row>8</xdr:row>
      <xdr:rowOff>293333</xdr:rowOff>
    </xdr:from>
    <xdr:to>
      <xdr:col>7</xdr:col>
      <xdr:colOff>2263240</xdr:colOff>
      <xdr:row>8</xdr:row>
      <xdr:rowOff>662519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D301FFA-406B-3042-86ED-966162C7A130}"/>
            </a:ext>
          </a:extLst>
        </xdr:cNvPr>
        <xdr:cNvSpPr txBox="1"/>
      </xdr:nvSpPr>
      <xdr:spPr>
        <a:xfrm>
          <a:off x="14158535" y="4686039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344377</xdr:rowOff>
    </xdr:from>
    <xdr:to>
      <xdr:col>3</xdr:col>
      <xdr:colOff>344082</xdr:colOff>
      <xdr:row>10</xdr:row>
      <xdr:rowOff>698795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B64AD0-0ED0-8A4C-AD91-FD64F1288784}"/>
            </a:ext>
          </a:extLst>
        </xdr:cNvPr>
        <xdr:cNvSpPr txBox="1"/>
      </xdr:nvSpPr>
      <xdr:spPr>
        <a:xfrm>
          <a:off x="533400" y="5995877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10</xdr:row>
      <xdr:rowOff>329611</xdr:rowOff>
    </xdr:from>
    <xdr:to>
      <xdr:col>3</xdr:col>
      <xdr:colOff>1771798</xdr:colOff>
      <xdr:row>10</xdr:row>
      <xdr:rowOff>698797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961BCB0-BA59-EE44-A30C-456A711C3008}"/>
            </a:ext>
          </a:extLst>
        </xdr:cNvPr>
        <xdr:cNvSpPr txBox="1"/>
      </xdr:nvSpPr>
      <xdr:spPr>
        <a:xfrm>
          <a:off x="3339214" y="5981111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10</xdr:row>
      <xdr:rowOff>324884</xdr:rowOff>
    </xdr:from>
    <xdr:to>
      <xdr:col>4</xdr:col>
      <xdr:colOff>594831</xdr:colOff>
      <xdr:row>10</xdr:row>
      <xdr:rowOff>694070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6C49863-FE8B-834F-A121-2F025C713440}"/>
            </a:ext>
          </a:extLst>
        </xdr:cNvPr>
        <xdr:cNvSpPr txBox="1"/>
      </xdr:nvSpPr>
      <xdr:spPr>
        <a:xfrm>
          <a:off x="4781696" y="5976384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10</xdr:row>
      <xdr:rowOff>319569</xdr:rowOff>
    </xdr:from>
    <xdr:to>
      <xdr:col>4</xdr:col>
      <xdr:colOff>2046767</xdr:colOff>
      <xdr:row>10</xdr:row>
      <xdr:rowOff>688755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18CB277-C2A7-F744-BA98-4589DB9FD89C}"/>
            </a:ext>
          </a:extLst>
        </xdr:cNvPr>
        <xdr:cNvSpPr txBox="1"/>
      </xdr:nvSpPr>
      <xdr:spPr>
        <a:xfrm>
          <a:off x="6071190" y="5971069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10</xdr:row>
      <xdr:rowOff>314842</xdr:rowOff>
    </xdr:from>
    <xdr:to>
      <xdr:col>5</xdr:col>
      <xdr:colOff>850308</xdr:colOff>
      <xdr:row>10</xdr:row>
      <xdr:rowOff>684028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B56F89C-AE34-B444-8465-0A0E04BA8895}"/>
            </a:ext>
          </a:extLst>
        </xdr:cNvPr>
        <xdr:cNvSpPr txBox="1"/>
      </xdr:nvSpPr>
      <xdr:spPr>
        <a:xfrm>
          <a:off x="7528442" y="596634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10</xdr:row>
      <xdr:rowOff>314841</xdr:rowOff>
    </xdr:from>
    <xdr:to>
      <xdr:col>5</xdr:col>
      <xdr:colOff>2164610</xdr:colOff>
      <xdr:row>10</xdr:row>
      <xdr:rowOff>684027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9E95FF9-E84D-DA47-92B1-907FC1899B3D}"/>
            </a:ext>
          </a:extLst>
        </xdr:cNvPr>
        <xdr:cNvSpPr txBox="1"/>
      </xdr:nvSpPr>
      <xdr:spPr>
        <a:xfrm>
          <a:off x="8783673" y="5966341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10</xdr:row>
      <xdr:rowOff>314842</xdr:rowOff>
    </xdr:from>
    <xdr:to>
      <xdr:col>7</xdr:col>
      <xdr:colOff>568546</xdr:colOff>
      <xdr:row>10</xdr:row>
      <xdr:rowOff>684029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A66FCA2-CF8C-994A-8004-4BB1FD680D97}"/>
            </a:ext>
          </a:extLst>
        </xdr:cNvPr>
        <xdr:cNvSpPr txBox="1"/>
      </xdr:nvSpPr>
      <xdr:spPr>
        <a:xfrm>
          <a:off x="12273516" y="5966342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2164021</xdr:colOff>
      <xdr:row>10</xdr:row>
      <xdr:rowOff>314251</xdr:rowOff>
    </xdr:from>
    <xdr:to>
      <xdr:col>6</xdr:col>
      <xdr:colOff>972287</xdr:colOff>
      <xdr:row>10</xdr:row>
      <xdr:rowOff>683437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416746-4237-B24A-B306-EF8122F73C5F}"/>
            </a:ext>
          </a:extLst>
        </xdr:cNvPr>
        <xdr:cNvSpPr txBox="1"/>
      </xdr:nvSpPr>
      <xdr:spPr>
        <a:xfrm>
          <a:off x="10126921" y="596575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10</xdr:row>
      <xdr:rowOff>314841</xdr:rowOff>
    </xdr:from>
    <xdr:to>
      <xdr:col>6</xdr:col>
      <xdr:colOff>1991833</xdr:colOff>
      <xdr:row>10</xdr:row>
      <xdr:rowOff>684027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2F4B485-1280-B842-9738-714D327E79CD}"/>
            </a:ext>
          </a:extLst>
        </xdr:cNvPr>
        <xdr:cNvSpPr txBox="1"/>
      </xdr:nvSpPr>
      <xdr:spPr>
        <a:xfrm>
          <a:off x="11387469" y="596634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573271</xdr:colOff>
      <xdr:row>10</xdr:row>
      <xdr:rowOff>317500</xdr:rowOff>
    </xdr:from>
    <xdr:to>
      <xdr:col>7</xdr:col>
      <xdr:colOff>1696183</xdr:colOff>
      <xdr:row>10</xdr:row>
      <xdr:rowOff>686686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F7134D6-3995-6741-9D02-8EB669565711}"/>
            </a:ext>
          </a:extLst>
        </xdr:cNvPr>
        <xdr:cNvSpPr txBox="1"/>
      </xdr:nvSpPr>
      <xdr:spPr>
        <a:xfrm>
          <a:off x="13489171" y="5969000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1617032</xdr:colOff>
      <xdr:row>10</xdr:row>
      <xdr:rowOff>310118</xdr:rowOff>
    </xdr:from>
    <xdr:to>
      <xdr:col>9</xdr:col>
      <xdr:colOff>16243</xdr:colOff>
      <xdr:row>10</xdr:row>
      <xdr:rowOff>679305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1C0E969-F7F1-B940-B2EC-94A861DC220E}"/>
            </a:ext>
          </a:extLst>
        </xdr:cNvPr>
        <xdr:cNvSpPr txBox="1"/>
      </xdr:nvSpPr>
      <xdr:spPr>
        <a:xfrm>
          <a:off x="14532932" y="5961618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2218590</xdr:colOff>
      <xdr:row>12</xdr:row>
      <xdr:rowOff>331677</xdr:rowOff>
    </xdr:from>
    <xdr:to>
      <xdr:col>9</xdr:col>
      <xdr:colOff>12700</xdr:colOff>
      <xdr:row>12</xdr:row>
      <xdr:rowOff>686096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12C943D-92E4-C04C-B85C-2CE524581539}"/>
            </a:ext>
          </a:extLst>
        </xdr:cNvPr>
        <xdr:cNvSpPr txBox="1"/>
      </xdr:nvSpPr>
      <xdr:spPr>
        <a:xfrm>
          <a:off x="15134490" y="72531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1299533</xdr:colOff>
      <xdr:row>12</xdr:row>
      <xdr:rowOff>331679</xdr:rowOff>
    </xdr:from>
    <xdr:to>
      <xdr:col>3</xdr:col>
      <xdr:colOff>517554</xdr:colOff>
      <xdr:row>12</xdr:row>
      <xdr:rowOff>700865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CE457AD5-39F5-C548-8D9B-0ACF76CDDC21}"/>
            </a:ext>
          </a:extLst>
        </xdr:cNvPr>
        <xdr:cNvSpPr txBox="1"/>
      </xdr:nvSpPr>
      <xdr:spPr>
        <a:xfrm>
          <a:off x="1832933" y="72531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12</xdr:row>
      <xdr:rowOff>331676</xdr:rowOff>
    </xdr:from>
    <xdr:to>
      <xdr:col>2</xdr:col>
      <xdr:colOff>1329069</xdr:colOff>
      <xdr:row>12</xdr:row>
      <xdr:rowOff>700863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D405C51-CA22-704C-BB06-369DA1A217E7}"/>
            </a:ext>
          </a:extLst>
        </xdr:cNvPr>
        <xdr:cNvSpPr txBox="1"/>
      </xdr:nvSpPr>
      <xdr:spPr>
        <a:xfrm>
          <a:off x="533400" y="72531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517553</xdr:colOff>
      <xdr:row>12</xdr:row>
      <xdr:rowOff>332270</xdr:rowOff>
    </xdr:from>
    <xdr:to>
      <xdr:col>3</xdr:col>
      <xdr:colOff>1960037</xdr:colOff>
      <xdr:row>12</xdr:row>
      <xdr:rowOff>701456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1CC4EF5-AAD9-8F48-9B75-437DB4C49722}"/>
            </a:ext>
          </a:extLst>
        </xdr:cNvPr>
        <xdr:cNvSpPr txBox="1"/>
      </xdr:nvSpPr>
      <xdr:spPr>
        <a:xfrm>
          <a:off x="3527453" y="72537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1960036</xdr:colOff>
      <xdr:row>12</xdr:row>
      <xdr:rowOff>327543</xdr:rowOff>
    </xdr:from>
    <xdr:to>
      <xdr:col>4</xdr:col>
      <xdr:colOff>779336</xdr:colOff>
      <xdr:row>12</xdr:row>
      <xdr:rowOff>696729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8890066-FA02-8D45-AF76-8009F73008DE}"/>
            </a:ext>
          </a:extLst>
        </xdr:cNvPr>
        <xdr:cNvSpPr txBox="1"/>
      </xdr:nvSpPr>
      <xdr:spPr>
        <a:xfrm>
          <a:off x="4969936" y="72490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749802</xdr:colOff>
      <xdr:row>12</xdr:row>
      <xdr:rowOff>327542</xdr:rowOff>
    </xdr:from>
    <xdr:to>
      <xdr:col>4</xdr:col>
      <xdr:colOff>2167476</xdr:colOff>
      <xdr:row>12</xdr:row>
      <xdr:rowOff>696728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2386056-0447-E848-9D38-E3E8E51327DA}"/>
            </a:ext>
          </a:extLst>
        </xdr:cNvPr>
        <xdr:cNvSpPr txBox="1"/>
      </xdr:nvSpPr>
      <xdr:spPr>
        <a:xfrm>
          <a:off x="6236202" y="72490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2152710</xdr:colOff>
      <xdr:row>12</xdr:row>
      <xdr:rowOff>317501</xdr:rowOff>
    </xdr:from>
    <xdr:to>
      <xdr:col>5</xdr:col>
      <xdr:colOff>957241</xdr:colOff>
      <xdr:row>12</xdr:row>
      <xdr:rowOff>686687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438390E-5432-D44D-8F7C-BCE23F8FB0F5}"/>
            </a:ext>
          </a:extLst>
        </xdr:cNvPr>
        <xdr:cNvSpPr txBox="1"/>
      </xdr:nvSpPr>
      <xdr:spPr>
        <a:xfrm>
          <a:off x="7639110" y="72390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927706</xdr:colOff>
      <xdr:row>12</xdr:row>
      <xdr:rowOff>317500</xdr:rowOff>
    </xdr:from>
    <xdr:to>
      <xdr:col>5</xdr:col>
      <xdr:colOff>2271543</xdr:colOff>
      <xdr:row>12</xdr:row>
      <xdr:rowOff>686686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D46D21-07B8-9C4E-9536-C32B4E8F6CEF}"/>
            </a:ext>
          </a:extLst>
        </xdr:cNvPr>
        <xdr:cNvSpPr txBox="1"/>
      </xdr:nvSpPr>
      <xdr:spPr>
        <a:xfrm>
          <a:off x="8890606" y="72390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2246735</xdr:colOff>
      <xdr:row>12</xdr:row>
      <xdr:rowOff>322226</xdr:rowOff>
    </xdr:from>
    <xdr:to>
      <xdr:col>6</xdr:col>
      <xdr:colOff>1051265</xdr:colOff>
      <xdr:row>12</xdr:row>
      <xdr:rowOff>691412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CA53ED9-4D66-7444-B77A-569342EE4D7D}"/>
            </a:ext>
          </a:extLst>
        </xdr:cNvPr>
        <xdr:cNvSpPr txBox="1"/>
      </xdr:nvSpPr>
      <xdr:spPr>
        <a:xfrm>
          <a:off x="10209635" y="72437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1036498</xdr:colOff>
      <xdr:row>12</xdr:row>
      <xdr:rowOff>322225</xdr:rowOff>
    </xdr:from>
    <xdr:to>
      <xdr:col>6</xdr:col>
      <xdr:colOff>2380335</xdr:colOff>
      <xdr:row>12</xdr:row>
      <xdr:rowOff>691411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A9CE680-2F00-5649-9014-538BF46493E6}"/>
            </a:ext>
          </a:extLst>
        </xdr:cNvPr>
        <xdr:cNvSpPr txBox="1"/>
      </xdr:nvSpPr>
      <xdr:spPr>
        <a:xfrm>
          <a:off x="11475898" y="72437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2385062</xdr:colOff>
      <xdr:row>12</xdr:row>
      <xdr:rowOff>326952</xdr:rowOff>
    </xdr:from>
    <xdr:to>
      <xdr:col>7</xdr:col>
      <xdr:colOff>1189593</xdr:colOff>
      <xdr:row>12</xdr:row>
      <xdr:rowOff>696138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ADC3E97-3046-1F42-8CAC-CD4D6391EA1D}"/>
            </a:ext>
          </a:extLst>
        </xdr:cNvPr>
        <xdr:cNvSpPr txBox="1"/>
      </xdr:nvSpPr>
      <xdr:spPr>
        <a:xfrm>
          <a:off x="12824462" y="72484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1189594</xdr:colOff>
      <xdr:row>12</xdr:row>
      <xdr:rowOff>326951</xdr:rowOff>
    </xdr:from>
    <xdr:to>
      <xdr:col>7</xdr:col>
      <xdr:colOff>2233358</xdr:colOff>
      <xdr:row>12</xdr:row>
      <xdr:rowOff>696137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FFB8A53-1225-254C-8FB0-D1E1CA6E5D2F}"/>
            </a:ext>
          </a:extLst>
        </xdr:cNvPr>
        <xdr:cNvSpPr txBox="1"/>
      </xdr:nvSpPr>
      <xdr:spPr>
        <a:xfrm>
          <a:off x="14105494" y="72484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14</xdr:row>
      <xdr:rowOff>233326</xdr:rowOff>
    </xdr:from>
    <xdr:to>
      <xdr:col>3</xdr:col>
      <xdr:colOff>331382</xdr:colOff>
      <xdr:row>14</xdr:row>
      <xdr:rowOff>587744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E2BF3B3-8656-3448-A6AF-C230653F936F}"/>
            </a:ext>
          </a:extLst>
        </xdr:cNvPr>
        <xdr:cNvSpPr txBox="1"/>
      </xdr:nvSpPr>
      <xdr:spPr>
        <a:xfrm>
          <a:off x="520700" y="8424826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316614</xdr:colOff>
      <xdr:row>14</xdr:row>
      <xdr:rowOff>218560</xdr:rowOff>
    </xdr:from>
    <xdr:to>
      <xdr:col>3</xdr:col>
      <xdr:colOff>1759098</xdr:colOff>
      <xdr:row>14</xdr:row>
      <xdr:rowOff>587746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4A0246A-15F3-9541-B385-1239F6535818}"/>
            </a:ext>
          </a:extLst>
        </xdr:cNvPr>
        <xdr:cNvSpPr txBox="1"/>
      </xdr:nvSpPr>
      <xdr:spPr>
        <a:xfrm>
          <a:off x="3326514" y="841006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1759096</xdr:colOff>
      <xdr:row>14</xdr:row>
      <xdr:rowOff>213833</xdr:rowOff>
    </xdr:from>
    <xdr:to>
      <xdr:col>4</xdr:col>
      <xdr:colOff>582131</xdr:colOff>
      <xdr:row>14</xdr:row>
      <xdr:rowOff>583019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BEDF752-102D-BF4B-99A8-5421576F0235}"/>
            </a:ext>
          </a:extLst>
        </xdr:cNvPr>
        <xdr:cNvSpPr txBox="1"/>
      </xdr:nvSpPr>
      <xdr:spPr>
        <a:xfrm>
          <a:off x="4768996" y="8405333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572090</xdr:colOff>
      <xdr:row>14</xdr:row>
      <xdr:rowOff>208518</xdr:rowOff>
    </xdr:from>
    <xdr:to>
      <xdr:col>4</xdr:col>
      <xdr:colOff>2034067</xdr:colOff>
      <xdr:row>14</xdr:row>
      <xdr:rowOff>577704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FE27FDA-A806-4846-8E93-D2CCA5FD259D}"/>
            </a:ext>
          </a:extLst>
        </xdr:cNvPr>
        <xdr:cNvSpPr txBox="1"/>
      </xdr:nvSpPr>
      <xdr:spPr>
        <a:xfrm>
          <a:off x="6058490" y="8400018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2029342</xdr:colOff>
      <xdr:row>14</xdr:row>
      <xdr:rowOff>203791</xdr:rowOff>
    </xdr:from>
    <xdr:to>
      <xdr:col>5</xdr:col>
      <xdr:colOff>837608</xdr:colOff>
      <xdr:row>14</xdr:row>
      <xdr:rowOff>572977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8087D9A-A8E5-8040-B1C2-1C87E091CC74}"/>
            </a:ext>
          </a:extLst>
        </xdr:cNvPr>
        <xdr:cNvSpPr txBox="1"/>
      </xdr:nvSpPr>
      <xdr:spPr>
        <a:xfrm>
          <a:off x="7515742" y="839529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808073</xdr:colOff>
      <xdr:row>14</xdr:row>
      <xdr:rowOff>203790</xdr:rowOff>
    </xdr:from>
    <xdr:to>
      <xdr:col>5</xdr:col>
      <xdr:colOff>2151910</xdr:colOff>
      <xdr:row>14</xdr:row>
      <xdr:rowOff>572976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DAF7EF00-2A2E-9E44-8D3B-869DDAAE5E67}"/>
            </a:ext>
          </a:extLst>
        </xdr:cNvPr>
        <xdr:cNvSpPr txBox="1"/>
      </xdr:nvSpPr>
      <xdr:spPr>
        <a:xfrm>
          <a:off x="8770973" y="839529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2151321</xdr:colOff>
      <xdr:row>14</xdr:row>
      <xdr:rowOff>203200</xdr:rowOff>
    </xdr:from>
    <xdr:to>
      <xdr:col>6</xdr:col>
      <xdr:colOff>12700</xdr:colOff>
      <xdr:row>14</xdr:row>
      <xdr:rowOff>572386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B6A786D-1B45-7D4E-8E0C-99CE376BB49E}"/>
            </a:ext>
          </a:extLst>
        </xdr:cNvPr>
        <xdr:cNvSpPr txBox="1"/>
      </xdr:nvSpPr>
      <xdr:spPr>
        <a:xfrm>
          <a:off x="10114221" y="8394700"/>
          <a:ext cx="33787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3C4A97-9E32-4D4A-B479-40915110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6</xdr:col>
      <xdr:colOff>2155559</xdr:colOff>
      <xdr:row>6</xdr:row>
      <xdr:rowOff>309524</xdr:rowOff>
    </xdr:from>
    <xdr:to>
      <xdr:col>7</xdr:col>
      <xdr:colOff>886254</xdr:colOff>
      <xdr:row>6</xdr:row>
      <xdr:rowOff>678711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B75194-1D18-244A-B1E3-E3961631C063}"/>
            </a:ext>
          </a:extLst>
        </xdr:cNvPr>
        <xdr:cNvSpPr txBox="1"/>
      </xdr:nvSpPr>
      <xdr:spPr>
        <a:xfrm>
          <a:off x="12594959" y="3421024"/>
          <a:ext cx="1207195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12700</xdr:colOff>
      <xdr:row>6</xdr:row>
      <xdr:rowOff>308933</xdr:rowOff>
    </xdr:from>
    <xdr:to>
      <xdr:col>6</xdr:col>
      <xdr:colOff>1293730</xdr:colOff>
      <xdr:row>6</xdr:row>
      <xdr:rowOff>678119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BA6C88-1376-B844-97F1-7DB73BAF2BC1}"/>
            </a:ext>
          </a:extLst>
        </xdr:cNvPr>
        <xdr:cNvSpPr txBox="1"/>
      </xdr:nvSpPr>
      <xdr:spPr>
        <a:xfrm>
          <a:off x="10452100" y="3420433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1269512</xdr:colOff>
      <xdr:row>6</xdr:row>
      <xdr:rowOff>309523</xdr:rowOff>
    </xdr:from>
    <xdr:to>
      <xdr:col>6</xdr:col>
      <xdr:colOff>2313276</xdr:colOff>
      <xdr:row>6</xdr:row>
      <xdr:rowOff>678709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6F7A09-1996-C045-95D3-86ED13042A9C}"/>
            </a:ext>
          </a:extLst>
        </xdr:cNvPr>
        <xdr:cNvSpPr txBox="1"/>
      </xdr:nvSpPr>
      <xdr:spPr>
        <a:xfrm>
          <a:off x="11708912" y="34210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890979</xdr:colOff>
      <xdr:row>6</xdr:row>
      <xdr:rowOff>312182</xdr:rowOff>
    </xdr:from>
    <xdr:to>
      <xdr:col>7</xdr:col>
      <xdr:colOff>2013891</xdr:colOff>
      <xdr:row>6</xdr:row>
      <xdr:rowOff>681368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2982316-8AFE-D243-A75B-23705CC673C7}"/>
            </a:ext>
          </a:extLst>
        </xdr:cNvPr>
        <xdr:cNvSpPr txBox="1"/>
      </xdr:nvSpPr>
      <xdr:spPr>
        <a:xfrm>
          <a:off x="13806879" y="34236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1934741</xdr:colOff>
      <xdr:row>6</xdr:row>
      <xdr:rowOff>304800</xdr:rowOff>
    </xdr:from>
    <xdr:to>
      <xdr:col>9</xdr:col>
      <xdr:colOff>12701</xdr:colOff>
      <xdr:row>6</xdr:row>
      <xdr:rowOff>673987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1023937-A1F1-7948-BC96-49E22CFE0837}"/>
            </a:ext>
          </a:extLst>
        </xdr:cNvPr>
        <xdr:cNvSpPr txBox="1"/>
      </xdr:nvSpPr>
      <xdr:spPr>
        <a:xfrm>
          <a:off x="14850641" y="3416300"/>
          <a:ext cx="303096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2218590</xdr:colOff>
      <xdr:row>8</xdr:row>
      <xdr:rowOff>344377</xdr:rowOff>
    </xdr:from>
    <xdr:to>
      <xdr:col>9</xdr:col>
      <xdr:colOff>12700</xdr:colOff>
      <xdr:row>8</xdr:row>
      <xdr:rowOff>698796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0305347-1C4F-A04C-A4B9-6D3930E90ECA}"/>
            </a:ext>
          </a:extLst>
        </xdr:cNvPr>
        <xdr:cNvSpPr txBox="1"/>
      </xdr:nvSpPr>
      <xdr:spPr>
        <a:xfrm>
          <a:off x="15134490" y="47258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1299533</xdr:colOff>
      <xdr:row>8</xdr:row>
      <xdr:rowOff>344379</xdr:rowOff>
    </xdr:from>
    <xdr:to>
      <xdr:col>3</xdr:col>
      <xdr:colOff>517554</xdr:colOff>
      <xdr:row>8</xdr:row>
      <xdr:rowOff>713565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B1AE7B5-C6BB-394D-ADA2-AA0C756538D8}"/>
            </a:ext>
          </a:extLst>
        </xdr:cNvPr>
        <xdr:cNvSpPr txBox="1"/>
      </xdr:nvSpPr>
      <xdr:spPr>
        <a:xfrm>
          <a:off x="1832933" y="47258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8</xdr:row>
      <xdr:rowOff>344376</xdr:rowOff>
    </xdr:from>
    <xdr:to>
      <xdr:col>2</xdr:col>
      <xdr:colOff>1329069</xdr:colOff>
      <xdr:row>8</xdr:row>
      <xdr:rowOff>713563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8061569-3B21-9246-90DD-74560E9656EE}"/>
            </a:ext>
          </a:extLst>
        </xdr:cNvPr>
        <xdr:cNvSpPr txBox="1"/>
      </xdr:nvSpPr>
      <xdr:spPr>
        <a:xfrm>
          <a:off x="533400" y="47258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517553</xdr:colOff>
      <xdr:row>8</xdr:row>
      <xdr:rowOff>344970</xdr:rowOff>
    </xdr:from>
    <xdr:to>
      <xdr:col>3</xdr:col>
      <xdr:colOff>1960037</xdr:colOff>
      <xdr:row>8</xdr:row>
      <xdr:rowOff>714156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78BB176-0CD1-384E-931B-669C3ED17F94}"/>
            </a:ext>
          </a:extLst>
        </xdr:cNvPr>
        <xdr:cNvSpPr txBox="1"/>
      </xdr:nvSpPr>
      <xdr:spPr>
        <a:xfrm>
          <a:off x="3527453" y="47264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1960036</xdr:colOff>
      <xdr:row>8</xdr:row>
      <xdr:rowOff>340243</xdr:rowOff>
    </xdr:from>
    <xdr:to>
      <xdr:col>4</xdr:col>
      <xdr:colOff>779336</xdr:colOff>
      <xdr:row>8</xdr:row>
      <xdr:rowOff>709429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64BA236-3E74-E84B-BEAA-90CA5F48D1ED}"/>
            </a:ext>
          </a:extLst>
        </xdr:cNvPr>
        <xdr:cNvSpPr txBox="1"/>
      </xdr:nvSpPr>
      <xdr:spPr>
        <a:xfrm>
          <a:off x="4969936" y="47217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749802</xdr:colOff>
      <xdr:row>8</xdr:row>
      <xdr:rowOff>340242</xdr:rowOff>
    </xdr:from>
    <xdr:to>
      <xdr:col>4</xdr:col>
      <xdr:colOff>2167476</xdr:colOff>
      <xdr:row>8</xdr:row>
      <xdr:rowOff>709428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A213D8F-69D2-DB4C-A80E-DB74E777DCFE}"/>
            </a:ext>
          </a:extLst>
        </xdr:cNvPr>
        <xdr:cNvSpPr txBox="1"/>
      </xdr:nvSpPr>
      <xdr:spPr>
        <a:xfrm>
          <a:off x="6236202" y="47217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2152710</xdr:colOff>
      <xdr:row>8</xdr:row>
      <xdr:rowOff>330201</xdr:rowOff>
    </xdr:from>
    <xdr:to>
      <xdr:col>5</xdr:col>
      <xdr:colOff>957241</xdr:colOff>
      <xdr:row>8</xdr:row>
      <xdr:rowOff>699387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5E499CA-AB37-0E4F-A3BD-8E720EA15C72}"/>
            </a:ext>
          </a:extLst>
        </xdr:cNvPr>
        <xdr:cNvSpPr txBox="1"/>
      </xdr:nvSpPr>
      <xdr:spPr>
        <a:xfrm>
          <a:off x="7639110" y="47117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927706</xdr:colOff>
      <xdr:row>8</xdr:row>
      <xdr:rowOff>330200</xdr:rowOff>
    </xdr:from>
    <xdr:to>
      <xdr:col>5</xdr:col>
      <xdr:colOff>2271543</xdr:colOff>
      <xdr:row>8</xdr:row>
      <xdr:rowOff>699386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265B971-8CE5-9C4F-8E72-6850E2462DF6}"/>
            </a:ext>
          </a:extLst>
        </xdr:cNvPr>
        <xdr:cNvSpPr txBox="1"/>
      </xdr:nvSpPr>
      <xdr:spPr>
        <a:xfrm>
          <a:off x="8890606" y="47117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2246735</xdr:colOff>
      <xdr:row>8</xdr:row>
      <xdr:rowOff>334926</xdr:rowOff>
    </xdr:from>
    <xdr:to>
      <xdr:col>6</xdr:col>
      <xdr:colOff>1051265</xdr:colOff>
      <xdr:row>8</xdr:row>
      <xdr:rowOff>704112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D9107E8-3A1F-2C4A-939D-1A627A29DA14}"/>
            </a:ext>
          </a:extLst>
        </xdr:cNvPr>
        <xdr:cNvSpPr txBox="1"/>
      </xdr:nvSpPr>
      <xdr:spPr>
        <a:xfrm>
          <a:off x="10209635" y="47164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1036498</xdr:colOff>
      <xdr:row>8</xdr:row>
      <xdr:rowOff>334925</xdr:rowOff>
    </xdr:from>
    <xdr:to>
      <xdr:col>6</xdr:col>
      <xdr:colOff>2380335</xdr:colOff>
      <xdr:row>8</xdr:row>
      <xdr:rowOff>704111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82FDB41-DB77-7F41-8415-5F81B9CC6FA3}"/>
            </a:ext>
          </a:extLst>
        </xdr:cNvPr>
        <xdr:cNvSpPr txBox="1"/>
      </xdr:nvSpPr>
      <xdr:spPr>
        <a:xfrm>
          <a:off x="11475898" y="47164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2385062</xdr:colOff>
      <xdr:row>8</xdr:row>
      <xdr:rowOff>339652</xdr:rowOff>
    </xdr:from>
    <xdr:to>
      <xdr:col>7</xdr:col>
      <xdr:colOff>1189593</xdr:colOff>
      <xdr:row>8</xdr:row>
      <xdr:rowOff>708838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5FDE4A-B6D7-2642-8AE4-719941B54C96}"/>
            </a:ext>
          </a:extLst>
        </xdr:cNvPr>
        <xdr:cNvSpPr txBox="1"/>
      </xdr:nvSpPr>
      <xdr:spPr>
        <a:xfrm>
          <a:off x="12824462" y="47211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1189594</xdr:colOff>
      <xdr:row>8</xdr:row>
      <xdr:rowOff>339651</xdr:rowOff>
    </xdr:from>
    <xdr:to>
      <xdr:col>7</xdr:col>
      <xdr:colOff>2233358</xdr:colOff>
      <xdr:row>8</xdr:row>
      <xdr:rowOff>708837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43A43DE-5CA9-5C44-A5FA-AD2F54DC3119}"/>
            </a:ext>
          </a:extLst>
        </xdr:cNvPr>
        <xdr:cNvSpPr txBox="1"/>
      </xdr:nvSpPr>
      <xdr:spPr>
        <a:xfrm>
          <a:off x="14105494" y="47211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326359</xdr:rowOff>
    </xdr:from>
    <xdr:to>
      <xdr:col>3</xdr:col>
      <xdr:colOff>344082</xdr:colOff>
      <xdr:row>10</xdr:row>
      <xdr:rowOff>680777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5523362-193F-3E4D-BC21-5CEC0CC438E3}"/>
            </a:ext>
          </a:extLst>
        </xdr:cNvPr>
        <xdr:cNvSpPr txBox="1"/>
      </xdr:nvSpPr>
      <xdr:spPr>
        <a:xfrm>
          <a:off x="533400" y="59778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10</xdr:row>
      <xdr:rowOff>311593</xdr:rowOff>
    </xdr:from>
    <xdr:to>
      <xdr:col>3</xdr:col>
      <xdr:colOff>1771798</xdr:colOff>
      <xdr:row>10</xdr:row>
      <xdr:rowOff>680779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F10CC97-C8C5-BF43-9D1E-ECDF55F379F7}"/>
            </a:ext>
          </a:extLst>
        </xdr:cNvPr>
        <xdr:cNvSpPr txBox="1"/>
      </xdr:nvSpPr>
      <xdr:spPr>
        <a:xfrm>
          <a:off x="3339214" y="59630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10</xdr:row>
      <xdr:rowOff>306866</xdr:rowOff>
    </xdr:from>
    <xdr:to>
      <xdr:col>4</xdr:col>
      <xdr:colOff>594831</xdr:colOff>
      <xdr:row>10</xdr:row>
      <xdr:rowOff>676052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E2319D2-D6A1-5B43-A1A8-E05246BD84AD}"/>
            </a:ext>
          </a:extLst>
        </xdr:cNvPr>
        <xdr:cNvSpPr txBox="1"/>
      </xdr:nvSpPr>
      <xdr:spPr>
        <a:xfrm>
          <a:off x="4781696" y="59583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10</xdr:row>
      <xdr:rowOff>301551</xdr:rowOff>
    </xdr:from>
    <xdr:to>
      <xdr:col>4</xdr:col>
      <xdr:colOff>2046767</xdr:colOff>
      <xdr:row>10</xdr:row>
      <xdr:rowOff>670737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C88DB0B-FD8A-F843-857D-DDFCEE1E34FB}"/>
            </a:ext>
          </a:extLst>
        </xdr:cNvPr>
        <xdr:cNvSpPr txBox="1"/>
      </xdr:nvSpPr>
      <xdr:spPr>
        <a:xfrm>
          <a:off x="6071190" y="59530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10</xdr:row>
      <xdr:rowOff>296824</xdr:rowOff>
    </xdr:from>
    <xdr:to>
      <xdr:col>5</xdr:col>
      <xdr:colOff>850308</xdr:colOff>
      <xdr:row>10</xdr:row>
      <xdr:rowOff>666010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C902318-98D1-D442-BC48-C9BEDE6509F2}"/>
            </a:ext>
          </a:extLst>
        </xdr:cNvPr>
        <xdr:cNvSpPr txBox="1"/>
      </xdr:nvSpPr>
      <xdr:spPr>
        <a:xfrm>
          <a:off x="7528442" y="59483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10</xdr:row>
      <xdr:rowOff>296823</xdr:rowOff>
    </xdr:from>
    <xdr:to>
      <xdr:col>5</xdr:col>
      <xdr:colOff>2164610</xdr:colOff>
      <xdr:row>10</xdr:row>
      <xdr:rowOff>666009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3783273-E5B1-4A4F-9B14-2A8B5744B08F}"/>
            </a:ext>
          </a:extLst>
        </xdr:cNvPr>
        <xdr:cNvSpPr txBox="1"/>
      </xdr:nvSpPr>
      <xdr:spPr>
        <a:xfrm>
          <a:off x="8783673" y="59483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10</xdr:row>
      <xdr:rowOff>296824</xdr:rowOff>
    </xdr:from>
    <xdr:to>
      <xdr:col>7</xdr:col>
      <xdr:colOff>568546</xdr:colOff>
      <xdr:row>10</xdr:row>
      <xdr:rowOff>666011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74FABF4-5B41-4946-92C3-3DDEFDFA91C2}"/>
            </a:ext>
          </a:extLst>
        </xdr:cNvPr>
        <xdr:cNvSpPr txBox="1"/>
      </xdr:nvSpPr>
      <xdr:spPr>
        <a:xfrm>
          <a:off x="12273516" y="59483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2164021</xdr:colOff>
      <xdr:row>10</xdr:row>
      <xdr:rowOff>296233</xdr:rowOff>
    </xdr:from>
    <xdr:to>
      <xdr:col>6</xdr:col>
      <xdr:colOff>972287</xdr:colOff>
      <xdr:row>10</xdr:row>
      <xdr:rowOff>665419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1236270-5D32-1142-AF50-4AE1C098463A}"/>
            </a:ext>
          </a:extLst>
        </xdr:cNvPr>
        <xdr:cNvSpPr txBox="1"/>
      </xdr:nvSpPr>
      <xdr:spPr>
        <a:xfrm>
          <a:off x="10126921" y="59477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10</xdr:row>
      <xdr:rowOff>296823</xdr:rowOff>
    </xdr:from>
    <xdr:to>
      <xdr:col>6</xdr:col>
      <xdr:colOff>1991833</xdr:colOff>
      <xdr:row>10</xdr:row>
      <xdr:rowOff>666009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DFBE975-3C77-D242-8FFC-848B0BC72431}"/>
            </a:ext>
          </a:extLst>
        </xdr:cNvPr>
        <xdr:cNvSpPr txBox="1"/>
      </xdr:nvSpPr>
      <xdr:spPr>
        <a:xfrm>
          <a:off x="11387469" y="59483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573271</xdr:colOff>
      <xdr:row>10</xdr:row>
      <xdr:rowOff>299482</xdr:rowOff>
    </xdr:from>
    <xdr:to>
      <xdr:col>7</xdr:col>
      <xdr:colOff>1696183</xdr:colOff>
      <xdr:row>10</xdr:row>
      <xdr:rowOff>668668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FB08D2A-38A1-A64A-90CA-6F919C3AF2B6}"/>
            </a:ext>
          </a:extLst>
        </xdr:cNvPr>
        <xdr:cNvSpPr txBox="1"/>
      </xdr:nvSpPr>
      <xdr:spPr>
        <a:xfrm>
          <a:off x="13489171" y="59509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1617032</xdr:colOff>
      <xdr:row>10</xdr:row>
      <xdr:rowOff>292100</xdr:rowOff>
    </xdr:from>
    <xdr:to>
      <xdr:col>9</xdr:col>
      <xdr:colOff>16243</xdr:colOff>
      <xdr:row>10</xdr:row>
      <xdr:rowOff>661287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5DB9AD0-2DE6-A148-84F4-BF064BF220FE}"/>
            </a:ext>
          </a:extLst>
        </xdr:cNvPr>
        <xdr:cNvSpPr txBox="1"/>
      </xdr:nvSpPr>
      <xdr:spPr>
        <a:xfrm>
          <a:off x="14532932" y="59436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2205890</xdr:colOff>
      <xdr:row>12</xdr:row>
      <xdr:rowOff>268177</xdr:rowOff>
    </xdr:from>
    <xdr:to>
      <xdr:col>9</xdr:col>
      <xdr:colOff>0</xdr:colOff>
      <xdr:row>12</xdr:row>
      <xdr:rowOff>622596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FF8753-4DD9-FE44-B10C-52DE852AD7A4}"/>
            </a:ext>
          </a:extLst>
        </xdr:cNvPr>
        <xdr:cNvSpPr txBox="1"/>
      </xdr:nvSpPr>
      <xdr:spPr>
        <a:xfrm>
          <a:off x="15121790" y="71896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1286833</xdr:colOff>
      <xdr:row>12</xdr:row>
      <xdr:rowOff>268179</xdr:rowOff>
    </xdr:from>
    <xdr:to>
      <xdr:col>3</xdr:col>
      <xdr:colOff>504854</xdr:colOff>
      <xdr:row>12</xdr:row>
      <xdr:rowOff>637365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D2E3AFE-99C1-0F45-8C30-0C5351CB5A47}"/>
            </a:ext>
          </a:extLst>
        </xdr:cNvPr>
        <xdr:cNvSpPr txBox="1"/>
      </xdr:nvSpPr>
      <xdr:spPr>
        <a:xfrm>
          <a:off x="1820233" y="71896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254000</xdr:colOff>
      <xdr:row>12</xdr:row>
      <xdr:rowOff>268176</xdr:rowOff>
    </xdr:from>
    <xdr:to>
      <xdr:col>2</xdr:col>
      <xdr:colOff>1316369</xdr:colOff>
      <xdr:row>12</xdr:row>
      <xdr:rowOff>637363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F8EA9A4-FB17-C445-A036-221B8E302FC3}"/>
            </a:ext>
          </a:extLst>
        </xdr:cNvPr>
        <xdr:cNvSpPr txBox="1"/>
      </xdr:nvSpPr>
      <xdr:spPr>
        <a:xfrm>
          <a:off x="520700" y="71896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504853</xdr:colOff>
      <xdr:row>12</xdr:row>
      <xdr:rowOff>268770</xdr:rowOff>
    </xdr:from>
    <xdr:to>
      <xdr:col>3</xdr:col>
      <xdr:colOff>1947337</xdr:colOff>
      <xdr:row>12</xdr:row>
      <xdr:rowOff>637956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B314299-36EF-4149-AC60-40A07047AEE5}"/>
            </a:ext>
          </a:extLst>
        </xdr:cNvPr>
        <xdr:cNvSpPr txBox="1"/>
      </xdr:nvSpPr>
      <xdr:spPr>
        <a:xfrm>
          <a:off x="3514753" y="71902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1947336</xdr:colOff>
      <xdr:row>12</xdr:row>
      <xdr:rowOff>264043</xdr:rowOff>
    </xdr:from>
    <xdr:to>
      <xdr:col>4</xdr:col>
      <xdr:colOff>766636</xdr:colOff>
      <xdr:row>12</xdr:row>
      <xdr:rowOff>633229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B7B667F-C6FF-484A-9E7C-9DF20F5A4640}"/>
            </a:ext>
          </a:extLst>
        </xdr:cNvPr>
        <xdr:cNvSpPr txBox="1"/>
      </xdr:nvSpPr>
      <xdr:spPr>
        <a:xfrm>
          <a:off x="4957236" y="71855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737102</xdr:colOff>
      <xdr:row>12</xdr:row>
      <xdr:rowOff>264042</xdr:rowOff>
    </xdr:from>
    <xdr:to>
      <xdr:col>4</xdr:col>
      <xdr:colOff>2154776</xdr:colOff>
      <xdr:row>12</xdr:row>
      <xdr:rowOff>633228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4B7EBA-200D-6841-9075-E907F6E64DE3}"/>
            </a:ext>
          </a:extLst>
        </xdr:cNvPr>
        <xdr:cNvSpPr txBox="1"/>
      </xdr:nvSpPr>
      <xdr:spPr>
        <a:xfrm>
          <a:off x="6223502" y="71855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2140010</xdr:colOff>
      <xdr:row>12</xdr:row>
      <xdr:rowOff>254001</xdr:rowOff>
    </xdr:from>
    <xdr:to>
      <xdr:col>5</xdr:col>
      <xdr:colOff>944541</xdr:colOff>
      <xdr:row>12</xdr:row>
      <xdr:rowOff>623187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5ACBC83-6C78-BC4A-A8EF-7287D98B172C}"/>
            </a:ext>
          </a:extLst>
        </xdr:cNvPr>
        <xdr:cNvSpPr txBox="1"/>
      </xdr:nvSpPr>
      <xdr:spPr>
        <a:xfrm>
          <a:off x="7626410" y="71755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915006</xdr:colOff>
      <xdr:row>12</xdr:row>
      <xdr:rowOff>254000</xdr:rowOff>
    </xdr:from>
    <xdr:to>
      <xdr:col>5</xdr:col>
      <xdr:colOff>2258843</xdr:colOff>
      <xdr:row>12</xdr:row>
      <xdr:rowOff>623186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DA4E016-37FA-374A-9D1B-A70EE8A8CC7D}"/>
            </a:ext>
          </a:extLst>
        </xdr:cNvPr>
        <xdr:cNvSpPr txBox="1"/>
      </xdr:nvSpPr>
      <xdr:spPr>
        <a:xfrm>
          <a:off x="8877906" y="71755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2234035</xdr:colOff>
      <xdr:row>12</xdr:row>
      <xdr:rowOff>258726</xdr:rowOff>
    </xdr:from>
    <xdr:to>
      <xdr:col>6</xdr:col>
      <xdr:colOff>1038565</xdr:colOff>
      <xdr:row>12</xdr:row>
      <xdr:rowOff>627912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0E0B725-6B87-4143-AD8C-410BBCBA1E69}"/>
            </a:ext>
          </a:extLst>
        </xdr:cNvPr>
        <xdr:cNvSpPr txBox="1"/>
      </xdr:nvSpPr>
      <xdr:spPr>
        <a:xfrm>
          <a:off x="10196935" y="71802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1023798</xdr:colOff>
      <xdr:row>12</xdr:row>
      <xdr:rowOff>258725</xdr:rowOff>
    </xdr:from>
    <xdr:to>
      <xdr:col>6</xdr:col>
      <xdr:colOff>2367635</xdr:colOff>
      <xdr:row>12</xdr:row>
      <xdr:rowOff>627911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ABD0636-3614-3D4A-A956-6F5D87D16F87}"/>
            </a:ext>
          </a:extLst>
        </xdr:cNvPr>
        <xdr:cNvSpPr txBox="1"/>
      </xdr:nvSpPr>
      <xdr:spPr>
        <a:xfrm>
          <a:off x="11463198" y="71802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2372362</xdr:colOff>
      <xdr:row>12</xdr:row>
      <xdr:rowOff>263452</xdr:rowOff>
    </xdr:from>
    <xdr:to>
      <xdr:col>7</xdr:col>
      <xdr:colOff>1176893</xdr:colOff>
      <xdr:row>12</xdr:row>
      <xdr:rowOff>632638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9206D6C-D708-7842-AF9D-52CD7955507C}"/>
            </a:ext>
          </a:extLst>
        </xdr:cNvPr>
        <xdr:cNvSpPr txBox="1"/>
      </xdr:nvSpPr>
      <xdr:spPr>
        <a:xfrm>
          <a:off x="12811762" y="71849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1176894</xdr:colOff>
      <xdr:row>12</xdr:row>
      <xdr:rowOff>263451</xdr:rowOff>
    </xdr:from>
    <xdr:to>
      <xdr:col>7</xdr:col>
      <xdr:colOff>2220658</xdr:colOff>
      <xdr:row>12</xdr:row>
      <xdr:rowOff>632637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1A0F631-CFED-3C43-AAF5-2E6E9B268A1D}"/>
            </a:ext>
          </a:extLst>
        </xdr:cNvPr>
        <xdr:cNvSpPr txBox="1"/>
      </xdr:nvSpPr>
      <xdr:spPr>
        <a:xfrm>
          <a:off x="14092794" y="71849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300959</xdr:rowOff>
    </xdr:from>
    <xdr:to>
      <xdr:col>3</xdr:col>
      <xdr:colOff>344082</xdr:colOff>
      <xdr:row>14</xdr:row>
      <xdr:rowOff>655377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3E0C50E-4072-F94C-963C-52DFFEA9EDFF}"/>
            </a:ext>
          </a:extLst>
        </xdr:cNvPr>
        <xdr:cNvSpPr txBox="1"/>
      </xdr:nvSpPr>
      <xdr:spPr>
        <a:xfrm>
          <a:off x="533400" y="84924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14</xdr:row>
      <xdr:rowOff>286193</xdr:rowOff>
    </xdr:from>
    <xdr:to>
      <xdr:col>3</xdr:col>
      <xdr:colOff>1771798</xdr:colOff>
      <xdr:row>14</xdr:row>
      <xdr:rowOff>655379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6858C9F-FE56-8D4E-9AE8-2C5E2A7D1925}"/>
            </a:ext>
          </a:extLst>
        </xdr:cNvPr>
        <xdr:cNvSpPr txBox="1"/>
      </xdr:nvSpPr>
      <xdr:spPr>
        <a:xfrm>
          <a:off x="3339214" y="84776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14</xdr:row>
      <xdr:rowOff>281466</xdr:rowOff>
    </xdr:from>
    <xdr:to>
      <xdr:col>4</xdr:col>
      <xdr:colOff>594831</xdr:colOff>
      <xdr:row>14</xdr:row>
      <xdr:rowOff>650652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1F2B3BB-86B7-F945-AE27-F4C4E9499C70}"/>
            </a:ext>
          </a:extLst>
        </xdr:cNvPr>
        <xdr:cNvSpPr txBox="1"/>
      </xdr:nvSpPr>
      <xdr:spPr>
        <a:xfrm>
          <a:off x="4781696" y="84729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14</xdr:row>
      <xdr:rowOff>276151</xdr:rowOff>
    </xdr:from>
    <xdr:to>
      <xdr:col>4</xdr:col>
      <xdr:colOff>2046767</xdr:colOff>
      <xdr:row>14</xdr:row>
      <xdr:rowOff>645337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B404A4B-7009-AC48-8FEB-F0540C36E56D}"/>
            </a:ext>
          </a:extLst>
        </xdr:cNvPr>
        <xdr:cNvSpPr txBox="1"/>
      </xdr:nvSpPr>
      <xdr:spPr>
        <a:xfrm>
          <a:off x="6071190" y="84676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14</xdr:row>
      <xdr:rowOff>271424</xdr:rowOff>
    </xdr:from>
    <xdr:to>
      <xdr:col>5</xdr:col>
      <xdr:colOff>850308</xdr:colOff>
      <xdr:row>14</xdr:row>
      <xdr:rowOff>640610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F8DE468-692C-1C4C-B808-AFE148308993}"/>
            </a:ext>
          </a:extLst>
        </xdr:cNvPr>
        <xdr:cNvSpPr txBox="1"/>
      </xdr:nvSpPr>
      <xdr:spPr>
        <a:xfrm>
          <a:off x="7528442" y="84629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14</xdr:row>
      <xdr:rowOff>271423</xdr:rowOff>
    </xdr:from>
    <xdr:to>
      <xdr:col>5</xdr:col>
      <xdr:colOff>2164610</xdr:colOff>
      <xdr:row>14</xdr:row>
      <xdr:rowOff>640609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3FE1D4E-C60A-CE44-A2AB-7929FC1069C7}"/>
            </a:ext>
          </a:extLst>
        </xdr:cNvPr>
        <xdr:cNvSpPr txBox="1"/>
      </xdr:nvSpPr>
      <xdr:spPr>
        <a:xfrm>
          <a:off x="8783673" y="84629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14</xdr:row>
      <xdr:rowOff>271424</xdr:rowOff>
    </xdr:from>
    <xdr:to>
      <xdr:col>7</xdr:col>
      <xdr:colOff>568546</xdr:colOff>
      <xdr:row>14</xdr:row>
      <xdr:rowOff>640611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7BD4E64-E876-1D45-BE55-5C2B570D54EE}"/>
            </a:ext>
          </a:extLst>
        </xdr:cNvPr>
        <xdr:cNvSpPr txBox="1"/>
      </xdr:nvSpPr>
      <xdr:spPr>
        <a:xfrm>
          <a:off x="12273516" y="84629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2164021</xdr:colOff>
      <xdr:row>14</xdr:row>
      <xdr:rowOff>270833</xdr:rowOff>
    </xdr:from>
    <xdr:to>
      <xdr:col>6</xdr:col>
      <xdr:colOff>972287</xdr:colOff>
      <xdr:row>14</xdr:row>
      <xdr:rowOff>640019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433DDE9-E362-8B43-90F6-DA92F7BD7C5A}"/>
            </a:ext>
          </a:extLst>
        </xdr:cNvPr>
        <xdr:cNvSpPr txBox="1"/>
      </xdr:nvSpPr>
      <xdr:spPr>
        <a:xfrm>
          <a:off x="10126921" y="84623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14</xdr:row>
      <xdr:rowOff>271423</xdr:rowOff>
    </xdr:from>
    <xdr:to>
      <xdr:col>6</xdr:col>
      <xdr:colOff>1991833</xdr:colOff>
      <xdr:row>14</xdr:row>
      <xdr:rowOff>640609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4D389C4-0D60-8142-82C8-551CCA8D7318}"/>
            </a:ext>
          </a:extLst>
        </xdr:cNvPr>
        <xdr:cNvSpPr txBox="1"/>
      </xdr:nvSpPr>
      <xdr:spPr>
        <a:xfrm>
          <a:off x="11387469" y="84629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573271</xdr:colOff>
      <xdr:row>14</xdr:row>
      <xdr:rowOff>274082</xdr:rowOff>
    </xdr:from>
    <xdr:to>
      <xdr:col>7</xdr:col>
      <xdr:colOff>1696183</xdr:colOff>
      <xdr:row>14</xdr:row>
      <xdr:rowOff>643268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53903C5-F33F-014E-833F-A69B70890D86}"/>
            </a:ext>
          </a:extLst>
        </xdr:cNvPr>
        <xdr:cNvSpPr txBox="1"/>
      </xdr:nvSpPr>
      <xdr:spPr>
        <a:xfrm>
          <a:off x="13489171" y="84655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1617033</xdr:colOff>
      <xdr:row>14</xdr:row>
      <xdr:rowOff>266700</xdr:rowOff>
    </xdr:from>
    <xdr:to>
      <xdr:col>8</xdr:col>
      <xdr:colOff>12701</xdr:colOff>
      <xdr:row>14</xdr:row>
      <xdr:rowOff>635887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D426A9D-4353-7542-ACD6-B79910385E60}"/>
            </a:ext>
          </a:extLst>
        </xdr:cNvPr>
        <xdr:cNvSpPr txBox="1"/>
      </xdr:nvSpPr>
      <xdr:spPr>
        <a:xfrm>
          <a:off x="14532933" y="8458200"/>
          <a:ext cx="8721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B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2184400</xdr:colOff>
      <xdr:row>1</xdr:row>
      <xdr:rowOff>643466</xdr:rowOff>
    </xdr:from>
    <xdr:to>
      <xdr:col>8</xdr:col>
      <xdr:colOff>2164471</xdr:colOff>
      <xdr:row>3</xdr:row>
      <xdr:rowOff>612040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499E5-1978-AF47-B001-3FEF50CF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9733"/>
          <a:ext cx="2452338" cy="1170840"/>
        </a:xfrm>
        <a:prstGeom prst="rect">
          <a:avLst/>
        </a:prstGeom>
      </xdr:spPr>
    </xdr:pic>
    <xdr:clientData/>
  </xdr:twoCellAnchor>
  <xdr:twoCellAnchor>
    <xdr:from>
      <xdr:col>8</xdr:col>
      <xdr:colOff>12700</xdr:colOff>
      <xdr:row>6</xdr:row>
      <xdr:rowOff>203200</xdr:rowOff>
    </xdr:from>
    <xdr:to>
      <xdr:col>9</xdr:col>
      <xdr:colOff>21060</xdr:colOff>
      <xdr:row>6</xdr:row>
      <xdr:rowOff>572387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BE5E82-077B-D145-A588-EA11757D7FCB}"/>
            </a:ext>
          </a:extLst>
        </xdr:cNvPr>
        <xdr:cNvSpPr txBox="1"/>
      </xdr:nvSpPr>
      <xdr:spPr>
        <a:xfrm>
          <a:off x="15405100" y="3314700"/>
          <a:ext cx="248486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2243990</xdr:colOff>
      <xdr:row>8</xdr:row>
      <xdr:rowOff>306277</xdr:rowOff>
    </xdr:from>
    <xdr:to>
      <xdr:col>9</xdr:col>
      <xdr:colOff>38100</xdr:colOff>
      <xdr:row>8</xdr:row>
      <xdr:rowOff>660696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7B6CC-0C73-3040-8027-4D71DDCDAA83}"/>
            </a:ext>
          </a:extLst>
        </xdr:cNvPr>
        <xdr:cNvSpPr txBox="1"/>
      </xdr:nvSpPr>
      <xdr:spPr>
        <a:xfrm>
          <a:off x="15159890" y="46877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1324933</xdr:colOff>
      <xdr:row>8</xdr:row>
      <xdr:rowOff>306279</xdr:rowOff>
    </xdr:from>
    <xdr:to>
      <xdr:col>3</xdr:col>
      <xdr:colOff>542954</xdr:colOff>
      <xdr:row>8</xdr:row>
      <xdr:rowOff>675465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A80F67-F420-E649-9D7B-EEB0E4BDF387}"/>
            </a:ext>
          </a:extLst>
        </xdr:cNvPr>
        <xdr:cNvSpPr txBox="1"/>
      </xdr:nvSpPr>
      <xdr:spPr>
        <a:xfrm>
          <a:off x="1858333" y="46877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25400</xdr:colOff>
      <xdr:row>8</xdr:row>
      <xdr:rowOff>306276</xdr:rowOff>
    </xdr:from>
    <xdr:to>
      <xdr:col>2</xdr:col>
      <xdr:colOff>1354469</xdr:colOff>
      <xdr:row>8</xdr:row>
      <xdr:rowOff>675463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DC356C1-AEBC-064E-B00A-AA6FCEE1BCE3}"/>
            </a:ext>
          </a:extLst>
        </xdr:cNvPr>
        <xdr:cNvSpPr txBox="1"/>
      </xdr:nvSpPr>
      <xdr:spPr>
        <a:xfrm>
          <a:off x="558800" y="46877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542953</xdr:colOff>
      <xdr:row>8</xdr:row>
      <xdr:rowOff>306870</xdr:rowOff>
    </xdr:from>
    <xdr:to>
      <xdr:col>3</xdr:col>
      <xdr:colOff>1985437</xdr:colOff>
      <xdr:row>8</xdr:row>
      <xdr:rowOff>676056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C39E1A9-6DC5-F940-86B8-105FD831C0A6}"/>
            </a:ext>
          </a:extLst>
        </xdr:cNvPr>
        <xdr:cNvSpPr txBox="1"/>
      </xdr:nvSpPr>
      <xdr:spPr>
        <a:xfrm>
          <a:off x="3552853" y="46883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1985436</xdr:colOff>
      <xdr:row>8</xdr:row>
      <xdr:rowOff>302143</xdr:rowOff>
    </xdr:from>
    <xdr:to>
      <xdr:col>4</xdr:col>
      <xdr:colOff>804736</xdr:colOff>
      <xdr:row>8</xdr:row>
      <xdr:rowOff>671329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370BBF-72AB-F24D-B2A2-ED66408ACD78}"/>
            </a:ext>
          </a:extLst>
        </xdr:cNvPr>
        <xdr:cNvSpPr txBox="1"/>
      </xdr:nvSpPr>
      <xdr:spPr>
        <a:xfrm>
          <a:off x="4995336" y="46836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775202</xdr:colOff>
      <xdr:row>8</xdr:row>
      <xdr:rowOff>302142</xdr:rowOff>
    </xdr:from>
    <xdr:to>
      <xdr:col>4</xdr:col>
      <xdr:colOff>2192876</xdr:colOff>
      <xdr:row>8</xdr:row>
      <xdr:rowOff>671328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831CAE6-0707-D948-A04F-FA2E374D2697}"/>
            </a:ext>
          </a:extLst>
        </xdr:cNvPr>
        <xdr:cNvSpPr txBox="1"/>
      </xdr:nvSpPr>
      <xdr:spPr>
        <a:xfrm>
          <a:off x="6261602" y="46836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2178110</xdr:colOff>
      <xdr:row>8</xdr:row>
      <xdr:rowOff>292101</xdr:rowOff>
    </xdr:from>
    <xdr:to>
      <xdr:col>5</xdr:col>
      <xdr:colOff>982641</xdr:colOff>
      <xdr:row>8</xdr:row>
      <xdr:rowOff>661287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FFE9A1D-B53B-7349-9BD4-3A701690FDC5}"/>
            </a:ext>
          </a:extLst>
        </xdr:cNvPr>
        <xdr:cNvSpPr txBox="1"/>
      </xdr:nvSpPr>
      <xdr:spPr>
        <a:xfrm>
          <a:off x="7664510" y="46736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953106</xdr:colOff>
      <xdr:row>8</xdr:row>
      <xdr:rowOff>292100</xdr:rowOff>
    </xdr:from>
    <xdr:to>
      <xdr:col>5</xdr:col>
      <xdr:colOff>2296943</xdr:colOff>
      <xdr:row>8</xdr:row>
      <xdr:rowOff>661286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3835B8-792B-1F49-950E-93ED613AE181}"/>
            </a:ext>
          </a:extLst>
        </xdr:cNvPr>
        <xdr:cNvSpPr txBox="1"/>
      </xdr:nvSpPr>
      <xdr:spPr>
        <a:xfrm>
          <a:off x="8916006" y="46736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2272135</xdr:colOff>
      <xdr:row>8</xdr:row>
      <xdr:rowOff>296826</xdr:rowOff>
    </xdr:from>
    <xdr:to>
      <xdr:col>6</xdr:col>
      <xdr:colOff>1076665</xdr:colOff>
      <xdr:row>8</xdr:row>
      <xdr:rowOff>666012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ED76E5F-CE33-A64D-90C2-70A8ECD0C31A}"/>
            </a:ext>
          </a:extLst>
        </xdr:cNvPr>
        <xdr:cNvSpPr txBox="1"/>
      </xdr:nvSpPr>
      <xdr:spPr>
        <a:xfrm>
          <a:off x="10235035" y="46783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1061898</xdr:colOff>
      <xdr:row>8</xdr:row>
      <xdr:rowOff>296825</xdr:rowOff>
    </xdr:from>
    <xdr:to>
      <xdr:col>6</xdr:col>
      <xdr:colOff>2405735</xdr:colOff>
      <xdr:row>8</xdr:row>
      <xdr:rowOff>666011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C0CB31A-8914-ED46-BF11-46C6562EA4CB}"/>
            </a:ext>
          </a:extLst>
        </xdr:cNvPr>
        <xdr:cNvSpPr txBox="1"/>
      </xdr:nvSpPr>
      <xdr:spPr>
        <a:xfrm>
          <a:off x="11501298" y="46783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2410462</xdr:colOff>
      <xdr:row>8</xdr:row>
      <xdr:rowOff>301552</xdr:rowOff>
    </xdr:from>
    <xdr:to>
      <xdr:col>7</xdr:col>
      <xdr:colOff>1214993</xdr:colOff>
      <xdr:row>8</xdr:row>
      <xdr:rowOff>670738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51FF0BB-0211-3B40-B091-E1C9CF3F5DCC}"/>
            </a:ext>
          </a:extLst>
        </xdr:cNvPr>
        <xdr:cNvSpPr txBox="1"/>
      </xdr:nvSpPr>
      <xdr:spPr>
        <a:xfrm>
          <a:off x="12849862" y="46830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1214994</xdr:colOff>
      <xdr:row>8</xdr:row>
      <xdr:rowOff>301551</xdr:rowOff>
    </xdr:from>
    <xdr:to>
      <xdr:col>7</xdr:col>
      <xdr:colOff>2258758</xdr:colOff>
      <xdr:row>8</xdr:row>
      <xdr:rowOff>670737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306F3F5-5CA0-414F-86A7-67702A16F49D}"/>
            </a:ext>
          </a:extLst>
        </xdr:cNvPr>
        <xdr:cNvSpPr txBox="1"/>
      </xdr:nvSpPr>
      <xdr:spPr>
        <a:xfrm>
          <a:off x="14130894" y="46830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326359</xdr:rowOff>
    </xdr:from>
    <xdr:to>
      <xdr:col>3</xdr:col>
      <xdr:colOff>344082</xdr:colOff>
      <xdr:row>10</xdr:row>
      <xdr:rowOff>680777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FC01D4A-B1CE-3144-B778-A2D05CF9D4C7}"/>
            </a:ext>
          </a:extLst>
        </xdr:cNvPr>
        <xdr:cNvSpPr txBox="1"/>
      </xdr:nvSpPr>
      <xdr:spPr>
        <a:xfrm>
          <a:off x="533400" y="59778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10</xdr:row>
      <xdr:rowOff>311593</xdr:rowOff>
    </xdr:from>
    <xdr:to>
      <xdr:col>3</xdr:col>
      <xdr:colOff>1771798</xdr:colOff>
      <xdr:row>10</xdr:row>
      <xdr:rowOff>680779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2ED41AF-E05F-2746-9139-D97F4A00A3FE}"/>
            </a:ext>
          </a:extLst>
        </xdr:cNvPr>
        <xdr:cNvSpPr txBox="1"/>
      </xdr:nvSpPr>
      <xdr:spPr>
        <a:xfrm>
          <a:off x="3339214" y="59630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10</xdr:row>
      <xdr:rowOff>306866</xdr:rowOff>
    </xdr:from>
    <xdr:to>
      <xdr:col>4</xdr:col>
      <xdr:colOff>594831</xdr:colOff>
      <xdr:row>10</xdr:row>
      <xdr:rowOff>676052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D691133-7619-8144-A969-1785CF6C420E}"/>
            </a:ext>
          </a:extLst>
        </xdr:cNvPr>
        <xdr:cNvSpPr txBox="1"/>
      </xdr:nvSpPr>
      <xdr:spPr>
        <a:xfrm>
          <a:off x="4781696" y="59583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10</xdr:row>
      <xdr:rowOff>301551</xdr:rowOff>
    </xdr:from>
    <xdr:to>
      <xdr:col>4</xdr:col>
      <xdr:colOff>2046767</xdr:colOff>
      <xdr:row>10</xdr:row>
      <xdr:rowOff>670737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EFFEE48-8C93-3949-B586-62F7BCF4A1AB}"/>
            </a:ext>
          </a:extLst>
        </xdr:cNvPr>
        <xdr:cNvSpPr txBox="1"/>
      </xdr:nvSpPr>
      <xdr:spPr>
        <a:xfrm>
          <a:off x="6071190" y="59530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10</xdr:row>
      <xdr:rowOff>296824</xdr:rowOff>
    </xdr:from>
    <xdr:to>
      <xdr:col>5</xdr:col>
      <xdr:colOff>850308</xdr:colOff>
      <xdr:row>10</xdr:row>
      <xdr:rowOff>666010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6927F4C-1D11-C042-A0C7-D9A9832503B8}"/>
            </a:ext>
          </a:extLst>
        </xdr:cNvPr>
        <xdr:cNvSpPr txBox="1"/>
      </xdr:nvSpPr>
      <xdr:spPr>
        <a:xfrm>
          <a:off x="7528442" y="59483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10</xdr:row>
      <xdr:rowOff>296823</xdr:rowOff>
    </xdr:from>
    <xdr:to>
      <xdr:col>5</xdr:col>
      <xdr:colOff>2164610</xdr:colOff>
      <xdr:row>10</xdr:row>
      <xdr:rowOff>666009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4A70D7F-379F-6846-8D59-D305C8673B54}"/>
            </a:ext>
          </a:extLst>
        </xdr:cNvPr>
        <xdr:cNvSpPr txBox="1"/>
      </xdr:nvSpPr>
      <xdr:spPr>
        <a:xfrm>
          <a:off x="8783673" y="59483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10</xdr:row>
      <xdr:rowOff>296824</xdr:rowOff>
    </xdr:from>
    <xdr:to>
      <xdr:col>7</xdr:col>
      <xdr:colOff>568546</xdr:colOff>
      <xdr:row>10</xdr:row>
      <xdr:rowOff>666011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4499AAF-F02A-0540-8E9D-D4A79EF13376}"/>
            </a:ext>
          </a:extLst>
        </xdr:cNvPr>
        <xdr:cNvSpPr txBox="1"/>
      </xdr:nvSpPr>
      <xdr:spPr>
        <a:xfrm>
          <a:off x="12273516" y="59483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2164021</xdr:colOff>
      <xdr:row>10</xdr:row>
      <xdr:rowOff>296233</xdr:rowOff>
    </xdr:from>
    <xdr:to>
      <xdr:col>6</xdr:col>
      <xdr:colOff>972287</xdr:colOff>
      <xdr:row>10</xdr:row>
      <xdr:rowOff>665419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1266DAA-E9E2-0A47-B65C-258E011EB94A}"/>
            </a:ext>
          </a:extLst>
        </xdr:cNvPr>
        <xdr:cNvSpPr txBox="1"/>
      </xdr:nvSpPr>
      <xdr:spPr>
        <a:xfrm>
          <a:off x="10126921" y="59477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10</xdr:row>
      <xdr:rowOff>296823</xdr:rowOff>
    </xdr:from>
    <xdr:to>
      <xdr:col>6</xdr:col>
      <xdr:colOff>1991833</xdr:colOff>
      <xdr:row>10</xdr:row>
      <xdr:rowOff>666009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C0EA748-A34B-234F-A37B-72B6E800017C}"/>
            </a:ext>
          </a:extLst>
        </xdr:cNvPr>
        <xdr:cNvSpPr txBox="1"/>
      </xdr:nvSpPr>
      <xdr:spPr>
        <a:xfrm>
          <a:off x="11387469" y="59483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573271</xdr:colOff>
      <xdr:row>10</xdr:row>
      <xdr:rowOff>299482</xdr:rowOff>
    </xdr:from>
    <xdr:to>
      <xdr:col>7</xdr:col>
      <xdr:colOff>1696183</xdr:colOff>
      <xdr:row>10</xdr:row>
      <xdr:rowOff>668668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862A5C1-D933-AB47-8912-832E0E722D3B}"/>
            </a:ext>
          </a:extLst>
        </xdr:cNvPr>
        <xdr:cNvSpPr txBox="1"/>
      </xdr:nvSpPr>
      <xdr:spPr>
        <a:xfrm>
          <a:off x="13489171" y="59509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1617032</xdr:colOff>
      <xdr:row>10</xdr:row>
      <xdr:rowOff>292100</xdr:rowOff>
    </xdr:from>
    <xdr:to>
      <xdr:col>9</xdr:col>
      <xdr:colOff>16243</xdr:colOff>
      <xdr:row>10</xdr:row>
      <xdr:rowOff>661287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514D769-FF1B-1E4B-8C1F-69B5B6DE30FA}"/>
            </a:ext>
          </a:extLst>
        </xdr:cNvPr>
        <xdr:cNvSpPr txBox="1"/>
      </xdr:nvSpPr>
      <xdr:spPr>
        <a:xfrm>
          <a:off x="14532932" y="59436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2218590</xdr:colOff>
      <xdr:row>12</xdr:row>
      <xdr:rowOff>318977</xdr:rowOff>
    </xdr:from>
    <xdr:to>
      <xdr:col>9</xdr:col>
      <xdr:colOff>12700</xdr:colOff>
      <xdr:row>12</xdr:row>
      <xdr:rowOff>673396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86CA70E-F127-9041-B2EA-1C2A1D4253CF}"/>
            </a:ext>
          </a:extLst>
        </xdr:cNvPr>
        <xdr:cNvSpPr txBox="1"/>
      </xdr:nvSpPr>
      <xdr:spPr>
        <a:xfrm>
          <a:off x="15134490" y="72404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1299533</xdr:colOff>
      <xdr:row>12</xdr:row>
      <xdr:rowOff>318979</xdr:rowOff>
    </xdr:from>
    <xdr:to>
      <xdr:col>3</xdr:col>
      <xdr:colOff>517554</xdr:colOff>
      <xdr:row>12</xdr:row>
      <xdr:rowOff>688165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44FAC04-8C94-244B-8790-7AF8993F56A3}"/>
            </a:ext>
          </a:extLst>
        </xdr:cNvPr>
        <xdr:cNvSpPr txBox="1"/>
      </xdr:nvSpPr>
      <xdr:spPr>
        <a:xfrm>
          <a:off x="1832933" y="72404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12</xdr:row>
      <xdr:rowOff>318976</xdr:rowOff>
    </xdr:from>
    <xdr:to>
      <xdr:col>2</xdr:col>
      <xdr:colOff>1329069</xdr:colOff>
      <xdr:row>12</xdr:row>
      <xdr:rowOff>688163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B1A2AAB-0620-A643-9988-A1D10A03DD57}"/>
            </a:ext>
          </a:extLst>
        </xdr:cNvPr>
        <xdr:cNvSpPr txBox="1"/>
      </xdr:nvSpPr>
      <xdr:spPr>
        <a:xfrm>
          <a:off x="533400" y="72404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517553</xdr:colOff>
      <xdr:row>12</xdr:row>
      <xdr:rowOff>319570</xdr:rowOff>
    </xdr:from>
    <xdr:to>
      <xdr:col>3</xdr:col>
      <xdr:colOff>1960037</xdr:colOff>
      <xdr:row>12</xdr:row>
      <xdr:rowOff>688756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66DFD73-0BB2-7D4E-BE1F-3354E1A05523}"/>
            </a:ext>
          </a:extLst>
        </xdr:cNvPr>
        <xdr:cNvSpPr txBox="1"/>
      </xdr:nvSpPr>
      <xdr:spPr>
        <a:xfrm>
          <a:off x="3527453" y="72410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1960036</xdr:colOff>
      <xdr:row>12</xdr:row>
      <xdr:rowOff>314843</xdr:rowOff>
    </xdr:from>
    <xdr:to>
      <xdr:col>4</xdr:col>
      <xdr:colOff>779336</xdr:colOff>
      <xdr:row>12</xdr:row>
      <xdr:rowOff>684029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5299CD2-9500-7C43-87FB-22001901D539}"/>
            </a:ext>
          </a:extLst>
        </xdr:cNvPr>
        <xdr:cNvSpPr txBox="1"/>
      </xdr:nvSpPr>
      <xdr:spPr>
        <a:xfrm>
          <a:off x="4969936" y="72363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749802</xdr:colOff>
      <xdr:row>12</xdr:row>
      <xdr:rowOff>314842</xdr:rowOff>
    </xdr:from>
    <xdr:to>
      <xdr:col>4</xdr:col>
      <xdr:colOff>2167476</xdr:colOff>
      <xdr:row>12</xdr:row>
      <xdr:rowOff>684028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CB9B133-6452-A54F-BF6B-1A6BC4C2EA9C}"/>
            </a:ext>
          </a:extLst>
        </xdr:cNvPr>
        <xdr:cNvSpPr txBox="1"/>
      </xdr:nvSpPr>
      <xdr:spPr>
        <a:xfrm>
          <a:off x="6236202" y="72363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2152710</xdr:colOff>
      <xdr:row>12</xdr:row>
      <xdr:rowOff>304801</xdr:rowOff>
    </xdr:from>
    <xdr:to>
      <xdr:col>5</xdr:col>
      <xdr:colOff>957241</xdr:colOff>
      <xdr:row>12</xdr:row>
      <xdr:rowOff>673987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A55FE93-2F64-BA4B-B8D5-D5E522006771}"/>
            </a:ext>
          </a:extLst>
        </xdr:cNvPr>
        <xdr:cNvSpPr txBox="1"/>
      </xdr:nvSpPr>
      <xdr:spPr>
        <a:xfrm>
          <a:off x="7639110" y="72263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927706</xdr:colOff>
      <xdr:row>12</xdr:row>
      <xdr:rowOff>304800</xdr:rowOff>
    </xdr:from>
    <xdr:to>
      <xdr:col>5</xdr:col>
      <xdr:colOff>2271543</xdr:colOff>
      <xdr:row>12</xdr:row>
      <xdr:rowOff>673986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8AC66B3-04FE-5D41-8BFA-462CCDD3805E}"/>
            </a:ext>
          </a:extLst>
        </xdr:cNvPr>
        <xdr:cNvSpPr txBox="1"/>
      </xdr:nvSpPr>
      <xdr:spPr>
        <a:xfrm>
          <a:off x="8890606" y="72263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2246735</xdr:colOff>
      <xdr:row>12</xdr:row>
      <xdr:rowOff>309526</xdr:rowOff>
    </xdr:from>
    <xdr:to>
      <xdr:col>6</xdr:col>
      <xdr:colOff>1051265</xdr:colOff>
      <xdr:row>12</xdr:row>
      <xdr:rowOff>678712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F0A631-93DE-604E-A955-C413A29D267B}"/>
            </a:ext>
          </a:extLst>
        </xdr:cNvPr>
        <xdr:cNvSpPr txBox="1"/>
      </xdr:nvSpPr>
      <xdr:spPr>
        <a:xfrm>
          <a:off x="10209635" y="72310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1036498</xdr:colOff>
      <xdr:row>12</xdr:row>
      <xdr:rowOff>309525</xdr:rowOff>
    </xdr:from>
    <xdr:to>
      <xdr:col>6</xdr:col>
      <xdr:colOff>2380335</xdr:colOff>
      <xdr:row>12</xdr:row>
      <xdr:rowOff>678711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D61C56C-F9B5-3649-B4F0-33E4B9E9DC84}"/>
            </a:ext>
          </a:extLst>
        </xdr:cNvPr>
        <xdr:cNvSpPr txBox="1"/>
      </xdr:nvSpPr>
      <xdr:spPr>
        <a:xfrm>
          <a:off x="11475898" y="72310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2385062</xdr:colOff>
      <xdr:row>12</xdr:row>
      <xdr:rowOff>314252</xdr:rowOff>
    </xdr:from>
    <xdr:to>
      <xdr:col>7</xdr:col>
      <xdr:colOff>1189593</xdr:colOff>
      <xdr:row>12</xdr:row>
      <xdr:rowOff>683438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7E7F223-6E2B-BB4C-8ACE-438A6B283BEE}"/>
            </a:ext>
          </a:extLst>
        </xdr:cNvPr>
        <xdr:cNvSpPr txBox="1"/>
      </xdr:nvSpPr>
      <xdr:spPr>
        <a:xfrm>
          <a:off x="12824462" y="72357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1189594</xdr:colOff>
      <xdr:row>12</xdr:row>
      <xdr:rowOff>314251</xdr:rowOff>
    </xdr:from>
    <xdr:to>
      <xdr:col>7</xdr:col>
      <xdr:colOff>2233358</xdr:colOff>
      <xdr:row>12</xdr:row>
      <xdr:rowOff>683437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E753FA1-EC7A-C043-8662-E24B24C105F2}"/>
            </a:ext>
          </a:extLst>
        </xdr:cNvPr>
        <xdr:cNvSpPr txBox="1"/>
      </xdr:nvSpPr>
      <xdr:spPr>
        <a:xfrm>
          <a:off x="14105494" y="72357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14</xdr:row>
      <xdr:rowOff>339059</xdr:rowOff>
    </xdr:from>
    <xdr:to>
      <xdr:col>3</xdr:col>
      <xdr:colOff>331382</xdr:colOff>
      <xdr:row>14</xdr:row>
      <xdr:rowOff>693477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1F1FDC7-5207-454A-953D-CA2E961B975F}"/>
            </a:ext>
          </a:extLst>
        </xdr:cNvPr>
        <xdr:cNvSpPr txBox="1"/>
      </xdr:nvSpPr>
      <xdr:spPr>
        <a:xfrm>
          <a:off x="520700" y="85305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316614</xdr:colOff>
      <xdr:row>14</xdr:row>
      <xdr:rowOff>324293</xdr:rowOff>
    </xdr:from>
    <xdr:to>
      <xdr:col>3</xdr:col>
      <xdr:colOff>1759098</xdr:colOff>
      <xdr:row>14</xdr:row>
      <xdr:rowOff>693479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BCA7F22-FB24-FD4D-924F-883D8EA7F7D5}"/>
            </a:ext>
          </a:extLst>
        </xdr:cNvPr>
        <xdr:cNvSpPr txBox="1"/>
      </xdr:nvSpPr>
      <xdr:spPr>
        <a:xfrm>
          <a:off x="3326514" y="85157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1759096</xdr:colOff>
      <xdr:row>14</xdr:row>
      <xdr:rowOff>319566</xdr:rowOff>
    </xdr:from>
    <xdr:to>
      <xdr:col>4</xdr:col>
      <xdr:colOff>582131</xdr:colOff>
      <xdr:row>14</xdr:row>
      <xdr:rowOff>688752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9847057-F64C-AD44-AF89-8D7B210892E2}"/>
            </a:ext>
          </a:extLst>
        </xdr:cNvPr>
        <xdr:cNvSpPr txBox="1"/>
      </xdr:nvSpPr>
      <xdr:spPr>
        <a:xfrm>
          <a:off x="4768996" y="85110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572090</xdr:colOff>
      <xdr:row>14</xdr:row>
      <xdr:rowOff>314251</xdr:rowOff>
    </xdr:from>
    <xdr:to>
      <xdr:col>4</xdr:col>
      <xdr:colOff>2034067</xdr:colOff>
      <xdr:row>14</xdr:row>
      <xdr:rowOff>683437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8C22B82-58BC-2B49-8145-F5917BD939C6}"/>
            </a:ext>
          </a:extLst>
        </xdr:cNvPr>
        <xdr:cNvSpPr txBox="1"/>
      </xdr:nvSpPr>
      <xdr:spPr>
        <a:xfrm>
          <a:off x="6058490" y="85057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2029342</xdr:colOff>
      <xdr:row>14</xdr:row>
      <xdr:rowOff>309524</xdr:rowOff>
    </xdr:from>
    <xdr:to>
      <xdr:col>5</xdr:col>
      <xdr:colOff>837608</xdr:colOff>
      <xdr:row>14</xdr:row>
      <xdr:rowOff>678710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5B16BEE-3DE4-3C4F-8ABF-A6B75D931164}"/>
            </a:ext>
          </a:extLst>
        </xdr:cNvPr>
        <xdr:cNvSpPr txBox="1"/>
      </xdr:nvSpPr>
      <xdr:spPr>
        <a:xfrm>
          <a:off x="7515742" y="85010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808073</xdr:colOff>
      <xdr:row>14</xdr:row>
      <xdr:rowOff>309523</xdr:rowOff>
    </xdr:from>
    <xdr:to>
      <xdr:col>5</xdr:col>
      <xdr:colOff>2151910</xdr:colOff>
      <xdr:row>14</xdr:row>
      <xdr:rowOff>678709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1C6E15-9605-8041-B23E-B5F6122520F1}"/>
            </a:ext>
          </a:extLst>
        </xdr:cNvPr>
        <xdr:cNvSpPr txBox="1"/>
      </xdr:nvSpPr>
      <xdr:spPr>
        <a:xfrm>
          <a:off x="8770973" y="85010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1821416</xdr:colOff>
      <xdr:row>14</xdr:row>
      <xdr:rowOff>309524</xdr:rowOff>
    </xdr:from>
    <xdr:to>
      <xdr:col>7</xdr:col>
      <xdr:colOff>555846</xdr:colOff>
      <xdr:row>14</xdr:row>
      <xdr:rowOff>678711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73CB01F-6E5E-F64A-A02A-70D772BAEF2C}"/>
            </a:ext>
          </a:extLst>
        </xdr:cNvPr>
        <xdr:cNvSpPr txBox="1"/>
      </xdr:nvSpPr>
      <xdr:spPr>
        <a:xfrm>
          <a:off x="12260816" y="85010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2151321</xdr:colOff>
      <xdr:row>14</xdr:row>
      <xdr:rowOff>308933</xdr:rowOff>
    </xdr:from>
    <xdr:to>
      <xdr:col>6</xdr:col>
      <xdr:colOff>959587</xdr:colOff>
      <xdr:row>14</xdr:row>
      <xdr:rowOff>678119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7F43536-BCA5-554A-BFDC-4B9A75B3FCF6}"/>
            </a:ext>
          </a:extLst>
        </xdr:cNvPr>
        <xdr:cNvSpPr txBox="1"/>
      </xdr:nvSpPr>
      <xdr:spPr>
        <a:xfrm>
          <a:off x="10114221" y="85004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935369</xdr:colOff>
      <xdr:row>14</xdr:row>
      <xdr:rowOff>309523</xdr:rowOff>
    </xdr:from>
    <xdr:to>
      <xdr:col>6</xdr:col>
      <xdr:colOff>1979133</xdr:colOff>
      <xdr:row>14</xdr:row>
      <xdr:rowOff>678709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958E275-268D-DF46-B9EA-7A29E82B0A0E}"/>
            </a:ext>
          </a:extLst>
        </xdr:cNvPr>
        <xdr:cNvSpPr txBox="1"/>
      </xdr:nvSpPr>
      <xdr:spPr>
        <a:xfrm>
          <a:off x="11374769" y="85010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560571</xdr:colOff>
      <xdr:row>14</xdr:row>
      <xdr:rowOff>312182</xdr:rowOff>
    </xdr:from>
    <xdr:to>
      <xdr:col>7</xdr:col>
      <xdr:colOff>1683483</xdr:colOff>
      <xdr:row>14</xdr:row>
      <xdr:rowOff>681368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4110C0C-D9EC-6948-9AB3-02E8EE64F353}"/>
            </a:ext>
          </a:extLst>
        </xdr:cNvPr>
        <xdr:cNvSpPr txBox="1"/>
      </xdr:nvSpPr>
      <xdr:spPr>
        <a:xfrm>
          <a:off x="13476471" y="85036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1604332</xdr:colOff>
      <xdr:row>14</xdr:row>
      <xdr:rowOff>304800</xdr:rowOff>
    </xdr:from>
    <xdr:to>
      <xdr:col>9</xdr:col>
      <xdr:colOff>3543</xdr:colOff>
      <xdr:row>14</xdr:row>
      <xdr:rowOff>673987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1853BD2-C8AA-FC4B-AC21-10E0CDC1EBFD}"/>
            </a:ext>
          </a:extLst>
        </xdr:cNvPr>
        <xdr:cNvSpPr txBox="1"/>
      </xdr:nvSpPr>
      <xdr:spPr>
        <a:xfrm>
          <a:off x="14520232" y="84963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1286833</xdr:colOff>
      <xdr:row>16</xdr:row>
      <xdr:rowOff>283536</xdr:rowOff>
    </xdr:from>
    <xdr:to>
      <xdr:col>3</xdr:col>
      <xdr:colOff>504854</xdr:colOff>
      <xdr:row>16</xdr:row>
      <xdr:rowOff>652722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6FFF744-2F3B-584A-8F74-12F7295FDD20}"/>
            </a:ext>
          </a:extLst>
        </xdr:cNvPr>
        <xdr:cNvSpPr txBox="1"/>
      </xdr:nvSpPr>
      <xdr:spPr>
        <a:xfrm>
          <a:off x="1820233" y="9745036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254000</xdr:colOff>
      <xdr:row>16</xdr:row>
      <xdr:rowOff>283533</xdr:rowOff>
    </xdr:from>
    <xdr:to>
      <xdr:col>2</xdr:col>
      <xdr:colOff>1316369</xdr:colOff>
      <xdr:row>16</xdr:row>
      <xdr:rowOff>652720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3AFC2E3-BE1B-BF4F-B5D4-36C21AA006F0}"/>
            </a:ext>
          </a:extLst>
        </xdr:cNvPr>
        <xdr:cNvSpPr txBox="1"/>
      </xdr:nvSpPr>
      <xdr:spPr>
        <a:xfrm>
          <a:off x="520700" y="9745033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504853</xdr:colOff>
      <xdr:row>16</xdr:row>
      <xdr:rowOff>284127</xdr:rowOff>
    </xdr:from>
    <xdr:to>
      <xdr:col>3</xdr:col>
      <xdr:colOff>1947337</xdr:colOff>
      <xdr:row>16</xdr:row>
      <xdr:rowOff>653313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8146314-7C7B-204B-B95B-CE7DC0E20CDD}"/>
            </a:ext>
          </a:extLst>
        </xdr:cNvPr>
        <xdr:cNvSpPr txBox="1"/>
      </xdr:nvSpPr>
      <xdr:spPr>
        <a:xfrm>
          <a:off x="3514753" y="9745627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1947336</xdr:colOff>
      <xdr:row>16</xdr:row>
      <xdr:rowOff>279400</xdr:rowOff>
    </xdr:from>
    <xdr:to>
      <xdr:col>4</xdr:col>
      <xdr:colOff>0</xdr:colOff>
      <xdr:row>16</xdr:row>
      <xdr:rowOff>648586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C5DE162-9913-E648-B631-A86A3BAF49F3}"/>
            </a:ext>
          </a:extLst>
        </xdr:cNvPr>
        <xdr:cNvSpPr txBox="1"/>
      </xdr:nvSpPr>
      <xdr:spPr>
        <a:xfrm>
          <a:off x="4957236" y="9740900"/>
          <a:ext cx="52916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2164773</xdr:colOff>
      <xdr:row>1</xdr:row>
      <xdr:rowOff>635000</xdr:rowOff>
    </xdr:from>
    <xdr:to>
      <xdr:col>8</xdr:col>
      <xdr:colOff>2134838</xdr:colOff>
      <xdr:row>3</xdr:row>
      <xdr:rowOff>593568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064C6B-0F22-8E4F-9BD1-9867940C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682" y="822614"/>
          <a:ext cx="2452338" cy="1170840"/>
        </a:xfrm>
        <a:prstGeom prst="rect">
          <a:avLst/>
        </a:prstGeom>
      </xdr:spPr>
    </xdr:pic>
    <xdr:clientData/>
  </xdr:twoCellAnchor>
  <xdr:twoCellAnchor>
    <xdr:from>
      <xdr:col>7</xdr:col>
      <xdr:colOff>2214354</xdr:colOff>
      <xdr:row>6</xdr:row>
      <xdr:rowOff>230077</xdr:rowOff>
    </xdr:from>
    <xdr:to>
      <xdr:col>9</xdr:col>
      <xdr:colOff>8464</xdr:colOff>
      <xdr:row>6</xdr:row>
      <xdr:rowOff>584496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7FC4EB-F6A3-BA4A-A6CA-0A86D3C28BE1}"/>
            </a:ext>
          </a:extLst>
        </xdr:cNvPr>
        <xdr:cNvSpPr txBox="1"/>
      </xdr:nvSpPr>
      <xdr:spPr>
        <a:xfrm>
          <a:off x="15130254" y="33415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0</xdr:colOff>
      <xdr:row>6</xdr:row>
      <xdr:rowOff>225943</xdr:rowOff>
    </xdr:from>
    <xdr:to>
      <xdr:col>4</xdr:col>
      <xdr:colOff>775100</xdr:colOff>
      <xdr:row>6</xdr:row>
      <xdr:rowOff>595129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E26E91-4047-0144-BD4B-C625EE17CCE0}"/>
            </a:ext>
          </a:extLst>
        </xdr:cNvPr>
        <xdr:cNvSpPr txBox="1"/>
      </xdr:nvSpPr>
      <xdr:spPr>
        <a:xfrm>
          <a:off x="5486400" y="3337443"/>
          <a:ext cx="7751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  <xdr:twoCellAnchor>
    <xdr:from>
      <xdr:col>4</xdr:col>
      <xdr:colOff>745566</xdr:colOff>
      <xdr:row>6</xdr:row>
      <xdr:rowOff>225942</xdr:rowOff>
    </xdr:from>
    <xdr:to>
      <xdr:col>4</xdr:col>
      <xdr:colOff>2163240</xdr:colOff>
      <xdr:row>6</xdr:row>
      <xdr:rowOff>595128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F61B662-730F-2B4A-94C7-511DFEB21809}"/>
            </a:ext>
          </a:extLst>
        </xdr:cNvPr>
        <xdr:cNvSpPr txBox="1"/>
      </xdr:nvSpPr>
      <xdr:spPr>
        <a:xfrm>
          <a:off x="6231966" y="33374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2148474</xdr:colOff>
      <xdr:row>6</xdr:row>
      <xdr:rowOff>215901</xdr:rowOff>
    </xdr:from>
    <xdr:to>
      <xdr:col>5</xdr:col>
      <xdr:colOff>953005</xdr:colOff>
      <xdr:row>6</xdr:row>
      <xdr:rowOff>585087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D47EA5-9269-BB42-895E-2B6C185D1B7E}"/>
            </a:ext>
          </a:extLst>
        </xdr:cNvPr>
        <xdr:cNvSpPr txBox="1"/>
      </xdr:nvSpPr>
      <xdr:spPr>
        <a:xfrm>
          <a:off x="7634874" y="33274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923470</xdr:colOff>
      <xdr:row>6</xdr:row>
      <xdr:rowOff>215900</xdr:rowOff>
    </xdr:from>
    <xdr:to>
      <xdr:col>5</xdr:col>
      <xdr:colOff>2267307</xdr:colOff>
      <xdr:row>6</xdr:row>
      <xdr:rowOff>585086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650A31F-74F1-5A46-B55C-79AFCDFA4C77}"/>
            </a:ext>
          </a:extLst>
        </xdr:cNvPr>
        <xdr:cNvSpPr txBox="1"/>
      </xdr:nvSpPr>
      <xdr:spPr>
        <a:xfrm>
          <a:off x="8886370" y="33274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2242499</xdr:colOff>
      <xdr:row>6</xdr:row>
      <xdr:rowOff>220626</xdr:rowOff>
    </xdr:from>
    <xdr:to>
      <xdr:col>6</xdr:col>
      <xdr:colOff>1047029</xdr:colOff>
      <xdr:row>6</xdr:row>
      <xdr:rowOff>589812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A8773DC-DB55-5B4F-9E9D-33944E5961E4}"/>
            </a:ext>
          </a:extLst>
        </xdr:cNvPr>
        <xdr:cNvSpPr txBox="1"/>
      </xdr:nvSpPr>
      <xdr:spPr>
        <a:xfrm>
          <a:off x="10205399" y="33321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1032262</xdr:colOff>
      <xdr:row>6</xdr:row>
      <xdr:rowOff>220625</xdr:rowOff>
    </xdr:from>
    <xdr:to>
      <xdr:col>6</xdr:col>
      <xdr:colOff>2376099</xdr:colOff>
      <xdr:row>6</xdr:row>
      <xdr:rowOff>589811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D5FBC82-B57C-3E42-9852-B99259D782EC}"/>
            </a:ext>
          </a:extLst>
        </xdr:cNvPr>
        <xdr:cNvSpPr txBox="1"/>
      </xdr:nvSpPr>
      <xdr:spPr>
        <a:xfrm>
          <a:off x="11471662" y="33321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2380826</xdr:colOff>
      <xdr:row>6</xdr:row>
      <xdr:rowOff>225352</xdr:rowOff>
    </xdr:from>
    <xdr:to>
      <xdr:col>7</xdr:col>
      <xdr:colOff>1185357</xdr:colOff>
      <xdr:row>6</xdr:row>
      <xdr:rowOff>594538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B28F8CD-5853-2E4D-9156-5B64C93CE1D4}"/>
            </a:ext>
          </a:extLst>
        </xdr:cNvPr>
        <xdr:cNvSpPr txBox="1"/>
      </xdr:nvSpPr>
      <xdr:spPr>
        <a:xfrm>
          <a:off x="12820226" y="33368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1185358</xdr:colOff>
      <xdr:row>6</xdr:row>
      <xdr:rowOff>225351</xdr:rowOff>
    </xdr:from>
    <xdr:to>
      <xdr:col>7</xdr:col>
      <xdr:colOff>2229122</xdr:colOff>
      <xdr:row>6</xdr:row>
      <xdr:rowOff>594537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6184999-0396-0944-81C5-F92A3ECE7CD6}"/>
            </a:ext>
          </a:extLst>
        </xdr:cNvPr>
        <xdr:cNvSpPr txBox="1"/>
      </xdr:nvSpPr>
      <xdr:spPr>
        <a:xfrm>
          <a:off x="14101258" y="33368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300959</xdr:rowOff>
    </xdr:from>
    <xdr:to>
      <xdr:col>3</xdr:col>
      <xdr:colOff>344082</xdr:colOff>
      <xdr:row>8</xdr:row>
      <xdr:rowOff>655377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A551870-155E-7A4B-8611-59FDCD5568CB}"/>
            </a:ext>
          </a:extLst>
        </xdr:cNvPr>
        <xdr:cNvSpPr txBox="1"/>
      </xdr:nvSpPr>
      <xdr:spPr>
        <a:xfrm>
          <a:off x="533400" y="46824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8</xdr:row>
      <xdr:rowOff>286193</xdr:rowOff>
    </xdr:from>
    <xdr:to>
      <xdr:col>3</xdr:col>
      <xdr:colOff>1771798</xdr:colOff>
      <xdr:row>8</xdr:row>
      <xdr:rowOff>655379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5541920-7515-6448-87F8-322D2C4A2ECD}"/>
            </a:ext>
          </a:extLst>
        </xdr:cNvPr>
        <xdr:cNvSpPr txBox="1"/>
      </xdr:nvSpPr>
      <xdr:spPr>
        <a:xfrm>
          <a:off x="3339214" y="46676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8</xdr:row>
      <xdr:rowOff>281466</xdr:rowOff>
    </xdr:from>
    <xdr:to>
      <xdr:col>4</xdr:col>
      <xdr:colOff>594831</xdr:colOff>
      <xdr:row>8</xdr:row>
      <xdr:rowOff>650652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F6D3B9C-6D71-B94E-812A-1556767947B9}"/>
            </a:ext>
          </a:extLst>
        </xdr:cNvPr>
        <xdr:cNvSpPr txBox="1"/>
      </xdr:nvSpPr>
      <xdr:spPr>
        <a:xfrm>
          <a:off x="4781696" y="46629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8</xdr:row>
      <xdr:rowOff>276151</xdr:rowOff>
    </xdr:from>
    <xdr:to>
      <xdr:col>4</xdr:col>
      <xdr:colOff>2046767</xdr:colOff>
      <xdr:row>8</xdr:row>
      <xdr:rowOff>645337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E390E7D-D404-D141-9E1E-CE8D6EA4DC3E}"/>
            </a:ext>
          </a:extLst>
        </xdr:cNvPr>
        <xdr:cNvSpPr txBox="1"/>
      </xdr:nvSpPr>
      <xdr:spPr>
        <a:xfrm>
          <a:off x="6071190" y="46576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8</xdr:row>
      <xdr:rowOff>271424</xdr:rowOff>
    </xdr:from>
    <xdr:to>
      <xdr:col>5</xdr:col>
      <xdr:colOff>850308</xdr:colOff>
      <xdr:row>8</xdr:row>
      <xdr:rowOff>640610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91B8887-B64F-9E4E-A8A2-B7F49282AE4F}"/>
            </a:ext>
          </a:extLst>
        </xdr:cNvPr>
        <xdr:cNvSpPr txBox="1"/>
      </xdr:nvSpPr>
      <xdr:spPr>
        <a:xfrm>
          <a:off x="7528442" y="46529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8</xdr:row>
      <xdr:rowOff>271423</xdr:rowOff>
    </xdr:from>
    <xdr:to>
      <xdr:col>5</xdr:col>
      <xdr:colOff>2164610</xdr:colOff>
      <xdr:row>8</xdr:row>
      <xdr:rowOff>640609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D017BB4-DB6B-8041-98CF-597528720D3E}"/>
            </a:ext>
          </a:extLst>
        </xdr:cNvPr>
        <xdr:cNvSpPr txBox="1"/>
      </xdr:nvSpPr>
      <xdr:spPr>
        <a:xfrm>
          <a:off x="8783673" y="46529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8</xdr:row>
      <xdr:rowOff>271424</xdr:rowOff>
    </xdr:from>
    <xdr:to>
      <xdr:col>7</xdr:col>
      <xdr:colOff>568546</xdr:colOff>
      <xdr:row>8</xdr:row>
      <xdr:rowOff>640611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35E1C3E-39F9-954A-9BFA-2A1250564E5A}"/>
            </a:ext>
          </a:extLst>
        </xdr:cNvPr>
        <xdr:cNvSpPr txBox="1"/>
      </xdr:nvSpPr>
      <xdr:spPr>
        <a:xfrm>
          <a:off x="12273516" y="46529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2164021</xdr:colOff>
      <xdr:row>8</xdr:row>
      <xdr:rowOff>270833</xdr:rowOff>
    </xdr:from>
    <xdr:to>
      <xdr:col>6</xdr:col>
      <xdr:colOff>972287</xdr:colOff>
      <xdr:row>8</xdr:row>
      <xdr:rowOff>640019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DB2B417-136A-0849-8BE1-06DD23697A28}"/>
            </a:ext>
          </a:extLst>
        </xdr:cNvPr>
        <xdr:cNvSpPr txBox="1"/>
      </xdr:nvSpPr>
      <xdr:spPr>
        <a:xfrm>
          <a:off x="10126921" y="46523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8</xdr:row>
      <xdr:rowOff>271423</xdr:rowOff>
    </xdr:from>
    <xdr:to>
      <xdr:col>6</xdr:col>
      <xdr:colOff>1991833</xdr:colOff>
      <xdr:row>8</xdr:row>
      <xdr:rowOff>640609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5DEA086-4FF1-AC4A-9633-48A0391667C5}"/>
            </a:ext>
          </a:extLst>
        </xdr:cNvPr>
        <xdr:cNvSpPr txBox="1"/>
      </xdr:nvSpPr>
      <xdr:spPr>
        <a:xfrm>
          <a:off x="11387469" y="46529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573271</xdr:colOff>
      <xdr:row>8</xdr:row>
      <xdr:rowOff>274082</xdr:rowOff>
    </xdr:from>
    <xdr:to>
      <xdr:col>7</xdr:col>
      <xdr:colOff>1696183</xdr:colOff>
      <xdr:row>8</xdr:row>
      <xdr:rowOff>643268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04EC372-94D6-264A-AA6F-E6F97139A98E}"/>
            </a:ext>
          </a:extLst>
        </xdr:cNvPr>
        <xdr:cNvSpPr txBox="1"/>
      </xdr:nvSpPr>
      <xdr:spPr>
        <a:xfrm>
          <a:off x="13489171" y="46555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1617032</xdr:colOff>
      <xdr:row>8</xdr:row>
      <xdr:rowOff>266700</xdr:rowOff>
    </xdr:from>
    <xdr:to>
      <xdr:col>9</xdr:col>
      <xdr:colOff>16243</xdr:colOff>
      <xdr:row>8</xdr:row>
      <xdr:rowOff>635887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B7800E79-A020-9148-BB90-FCC7B80BD960}"/>
            </a:ext>
          </a:extLst>
        </xdr:cNvPr>
        <xdr:cNvSpPr txBox="1"/>
      </xdr:nvSpPr>
      <xdr:spPr>
        <a:xfrm>
          <a:off x="14532932" y="46482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2218590</xdr:colOff>
      <xdr:row>10</xdr:row>
      <xdr:rowOff>318977</xdr:rowOff>
    </xdr:from>
    <xdr:to>
      <xdr:col>9</xdr:col>
      <xdr:colOff>12700</xdr:colOff>
      <xdr:row>10</xdr:row>
      <xdr:rowOff>673396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B7F43927-E0AD-4B4A-9E68-1722A166CD89}"/>
            </a:ext>
          </a:extLst>
        </xdr:cNvPr>
        <xdr:cNvSpPr txBox="1"/>
      </xdr:nvSpPr>
      <xdr:spPr>
        <a:xfrm>
          <a:off x="15134490" y="59704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1299533</xdr:colOff>
      <xdr:row>10</xdr:row>
      <xdr:rowOff>318979</xdr:rowOff>
    </xdr:from>
    <xdr:to>
      <xdr:col>3</xdr:col>
      <xdr:colOff>517554</xdr:colOff>
      <xdr:row>10</xdr:row>
      <xdr:rowOff>688165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3A4EF0E-CCBC-434E-8217-54CA67C85029}"/>
            </a:ext>
          </a:extLst>
        </xdr:cNvPr>
        <xdr:cNvSpPr txBox="1"/>
      </xdr:nvSpPr>
      <xdr:spPr>
        <a:xfrm>
          <a:off x="1832933" y="59704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10</xdr:row>
      <xdr:rowOff>318976</xdr:rowOff>
    </xdr:from>
    <xdr:to>
      <xdr:col>2</xdr:col>
      <xdr:colOff>1329069</xdr:colOff>
      <xdr:row>10</xdr:row>
      <xdr:rowOff>688163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BCCB9E8-CCE2-DD45-841A-63FA8B7B787F}"/>
            </a:ext>
          </a:extLst>
        </xdr:cNvPr>
        <xdr:cNvSpPr txBox="1"/>
      </xdr:nvSpPr>
      <xdr:spPr>
        <a:xfrm>
          <a:off x="533400" y="59704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517553</xdr:colOff>
      <xdr:row>10</xdr:row>
      <xdr:rowOff>319570</xdr:rowOff>
    </xdr:from>
    <xdr:to>
      <xdr:col>3</xdr:col>
      <xdr:colOff>1960037</xdr:colOff>
      <xdr:row>10</xdr:row>
      <xdr:rowOff>688756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9CAC36CE-FCC7-324E-ABDE-F892A0D769D5}"/>
            </a:ext>
          </a:extLst>
        </xdr:cNvPr>
        <xdr:cNvSpPr txBox="1"/>
      </xdr:nvSpPr>
      <xdr:spPr>
        <a:xfrm>
          <a:off x="3527453" y="59710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1960036</xdr:colOff>
      <xdr:row>10</xdr:row>
      <xdr:rowOff>314843</xdr:rowOff>
    </xdr:from>
    <xdr:to>
      <xdr:col>4</xdr:col>
      <xdr:colOff>779336</xdr:colOff>
      <xdr:row>10</xdr:row>
      <xdr:rowOff>684029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EB5875F-B0B3-2842-A08C-465FCBC1331F}"/>
            </a:ext>
          </a:extLst>
        </xdr:cNvPr>
        <xdr:cNvSpPr txBox="1"/>
      </xdr:nvSpPr>
      <xdr:spPr>
        <a:xfrm>
          <a:off x="4969936" y="59663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749802</xdr:colOff>
      <xdr:row>10</xdr:row>
      <xdr:rowOff>314842</xdr:rowOff>
    </xdr:from>
    <xdr:to>
      <xdr:col>4</xdr:col>
      <xdr:colOff>2167476</xdr:colOff>
      <xdr:row>10</xdr:row>
      <xdr:rowOff>684028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88697C1-4FFB-C64B-9D2D-18AAFCADF07A}"/>
            </a:ext>
          </a:extLst>
        </xdr:cNvPr>
        <xdr:cNvSpPr txBox="1"/>
      </xdr:nvSpPr>
      <xdr:spPr>
        <a:xfrm>
          <a:off x="6236202" y="59663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2152710</xdr:colOff>
      <xdr:row>10</xdr:row>
      <xdr:rowOff>304801</xdr:rowOff>
    </xdr:from>
    <xdr:to>
      <xdr:col>5</xdr:col>
      <xdr:colOff>957241</xdr:colOff>
      <xdr:row>10</xdr:row>
      <xdr:rowOff>673987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48EF1C3-F569-484C-BB12-C4928BCEF85E}"/>
            </a:ext>
          </a:extLst>
        </xdr:cNvPr>
        <xdr:cNvSpPr txBox="1"/>
      </xdr:nvSpPr>
      <xdr:spPr>
        <a:xfrm>
          <a:off x="7639110" y="59563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927706</xdr:colOff>
      <xdr:row>10</xdr:row>
      <xdr:rowOff>304800</xdr:rowOff>
    </xdr:from>
    <xdr:to>
      <xdr:col>5</xdr:col>
      <xdr:colOff>2271543</xdr:colOff>
      <xdr:row>10</xdr:row>
      <xdr:rowOff>673986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CD91CCD-E84D-944B-A1C6-924FA7FCD938}"/>
            </a:ext>
          </a:extLst>
        </xdr:cNvPr>
        <xdr:cNvSpPr txBox="1"/>
      </xdr:nvSpPr>
      <xdr:spPr>
        <a:xfrm>
          <a:off x="8890606" y="59563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2246735</xdr:colOff>
      <xdr:row>10</xdr:row>
      <xdr:rowOff>309526</xdr:rowOff>
    </xdr:from>
    <xdr:to>
      <xdr:col>6</xdr:col>
      <xdr:colOff>1051265</xdr:colOff>
      <xdr:row>10</xdr:row>
      <xdr:rowOff>678712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D8AEB0D-84BA-9E4E-AD4D-7C9595365E62}"/>
            </a:ext>
          </a:extLst>
        </xdr:cNvPr>
        <xdr:cNvSpPr txBox="1"/>
      </xdr:nvSpPr>
      <xdr:spPr>
        <a:xfrm>
          <a:off x="10209635" y="59610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1036498</xdr:colOff>
      <xdr:row>10</xdr:row>
      <xdr:rowOff>309525</xdr:rowOff>
    </xdr:from>
    <xdr:to>
      <xdr:col>6</xdr:col>
      <xdr:colOff>2380335</xdr:colOff>
      <xdr:row>10</xdr:row>
      <xdr:rowOff>678711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0DBAEF1-7211-8743-893F-3520E4F426C3}"/>
            </a:ext>
          </a:extLst>
        </xdr:cNvPr>
        <xdr:cNvSpPr txBox="1"/>
      </xdr:nvSpPr>
      <xdr:spPr>
        <a:xfrm>
          <a:off x="11475898" y="59610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2385062</xdr:colOff>
      <xdr:row>10</xdr:row>
      <xdr:rowOff>314252</xdr:rowOff>
    </xdr:from>
    <xdr:to>
      <xdr:col>7</xdr:col>
      <xdr:colOff>1189593</xdr:colOff>
      <xdr:row>10</xdr:row>
      <xdr:rowOff>683438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4700796-158D-2D4E-B5CF-C9AB449152D2}"/>
            </a:ext>
          </a:extLst>
        </xdr:cNvPr>
        <xdr:cNvSpPr txBox="1"/>
      </xdr:nvSpPr>
      <xdr:spPr>
        <a:xfrm>
          <a:off x="12824462" y="59657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1189594</xdr:colOff>
      <xdr:row>10</xdr:row>
      <xdr:rowOff>314251</xdr:rowOff>
    </xdr:from>
    <xdr:to>
      <xdr:col>7</xdr:col>
      <xdr:colOff>2233358</xdr:colOff>
      <xdr:row>10</xdr:row>
      <xdr:rowOff>683437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9D78D7D-597B-FE40-9F94-FAA2FA328C03}"/>
            </a:ext>
          </a:extLst>
        </xdr:cNvPr>
        <xdr:cNvSpPr txBox="1"/>
      </xdr:nvSpPr>
      <xdr:spPr>
        <a:xfrm>
          <a:off x="14105494" y="59657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313659</xdr:rowOff>
    </xdr:from>
    <xdr:to>
      <xdr:col>3</xdr:col>
      <xdr:colOff>344082</xdr:colOff>
      <xdr:row>12</xdr:row>
      <xdr:rowOff>668077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7251548-6185-814F-A857-4BA4304E42C6}"/>
            </a:ext>
          </a:extLst>
        </xdr:cNvPr>
        <xdr:cNvSpPr txBox="1"/>
      </xdr:nvSpPr>
      <xdr:spPr>
        <a:xfrm>
          <a:off x="533400" y="72351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12</xdr:row>
      <xdr:rowOff>298893</xdr:rowOff>
    </xdr:from>
    <xdr:to>
      <xdr:col>3</xdr:col>
      <xdr:colOff>1771798</xdr:colOff>
      <xdr:row>12</xdr:row>
      <xdr:rowOff>668079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342A55F-CE01-1242-AC26-41D6C06A3DA3}"/>
            </a:ext>
          </a:extLst>
        </xdr:cNvPr>
        <xdr:cNvSpPr txBox="1"/>
      </xdr:nvSpPr>
      <xdr:spPr>
        <a:xfrm>
          <a:off x="3339214" y="72203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12</xdr:row>
      <xdr:rowOff>294166</xdr:rowOff>
    </xdr:from>
    <xdr:to>
      <xdr:col>4</xdr:col>
      <xdr:colOff>594831</xdr:colOff>
      <xdr:row>12</xdr:row>
      <xdr:rowOff>663352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841A5F5-B962-8B42-9F55-0E0158ADBC02}"/>
            </a:ext>
          </a:extLst>
        </xdr:cNvPr>
        <xdr:cNvSpPr txBox="1"/>
      </xdr:nvSpPr>
      <xdr:spPr>
        <a:xfrm>
          <a:off x="4781696" y="72156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12</xdr:row>
      <xdr:rowOff>288851</xdr:rowOff>
    </xdr:from>
    <xdr:to>
      <xdr:col>4</xdr:col>
      <xdr:colOff>2046767</xdr:colOff>
      <xdr:row>12</xdr:row>
      <xdr:rowOff>658037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F7B480F-83A5-904B-B780-D8B72E3D6DD9}"/>
            </a:ext>
          </a:extLst>
        </xdr:cNvPr>
        <xdr:cNvSpPr txBox="1"/>
      </xdr:nvSpPr>
      <xdr:spPr>
        <a:xfrm>
          <a:off x="6071190" y="72103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12</xdr:row>
      <xdr:rowOff>284124</xdr:rowOff>
    </xdr:from>
    <xdr:to>
      <xdr:col>5</xdr:col>
      <xdr:colOff>850308</xdr:colOff>
      <xdr:row>12</xdr:row>
      <xdr:rowOff>653310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2311587-D49A-424E-9546-B2AB28520F77}"/>
            </a:ext>
          </a:extLst>
        </xdr:cNvPr>
        <xdr:cNvSpPr txBox="1"/>
      </xdr:nvSpPr>
      <xdr:spPr>
        <a:xfrm>
          <a:off x="7528442" y="72056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12</xdr:row>
      <xdr:rowOff>284123</xdr:rowOff>
    </xdr:from>
    <xdr:to>
      <xdr:col>5</xdr:col>
      <xdr:colOff>2164610</xdr:colOff>
      <xdr:row>12</xdr:row>
      <xdr:rowOff>653309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8ABA462-7BC7-9A4E-88B1-5A749DE3021A}"/>
            </a:ext>
          </a:extLst>
        </xdr:cNvPr>
        <xdr:cNvSpPr txBox="1"/>
      </xdr:nvSpPr>
      <xdr:spPr>
        <a:xfrm>
          <a:off x="8783673" y="72056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12</xdr:row>
      <xdr:rowOff>284124</xdr:rowOff>
    </xdr:from>
    <xdr:to>
      <xdr:col>7</xdr:col>
      <xdr:colOff>568546</xdr:colOff>
      <xdr:row>12</xdr:row>
      <xdr:rowOff>653311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A0AFA91-62DF-B94F-B72F-7E7DEFDCCF98}"/>
            </a:ext>
          </a:extLst>
        </xdr:cNvPr>
        <xdr:cNvSpPr txBox="1"/>
      </xdr:nvSpPr>
      <xdr:spPr>
        <a:xfrm>
          <a:off x="12273516" y="72056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2164021</xdr:colOff>
      <xdr:row>12</xdr:row>
      <xdr:rowOff>283533</xdr:rowOff>
    </xdr:from>
    <xdr:to>
      <xdr:col>6</xdr:col>
      <xdr:colOff>972287</xdr:colOff>
      <xdr:row>12</xdr:row>
      <xdr:rowOff>652719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5A144BC4-C808-894A-991F-C9178D1A36CE}"/>
            </a:ext>
          </a:extLst>
        </xdr:cNvPr>
        <xdr:cNvSpPr txBox="1"/>
      </xdr:nvSpPr>
      <xdr:spPr>
        <a:xfrm>
          <a:off x="10126921" y="72050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12</xdr:row>
      <xdr:rowOff>284123</xdr:rowOff>
    </xdr:from>
    <xdr:to>
      <xdr:col>6</xdr:col>
      <xdr:colOff>1991833</xdr:colOff>
      <xdr:row>12</xdr:row>
      <xdr:rowOff>653309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709E7E4-2506-724A-968C-DA892C320AA9}"/>
            </a:ext>
          </a:extLst>
        </xdr:cNvPr>
        <xdr:cNvSpPr txBox="1"/>
      </xdr:nvSpPr>
      <xdr:spPr>
        <a:xfrm>
          <a:off x="11387469" y="72056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573271</xdr:colOff>
      <xdr:row>12</xdr:row>
      <xdr:rowOff>286782</xdr:rowOff>
    </xdr:from>
    <xdr:to>
      <xdr:col>7</xdr:col>
      <xdr:colOff>1696183</xdr:colOff>
      <xdr:row>12</xdr:row>
      <xdr:rowOff>655968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E234D6A6-14E7-7B47-B3FF-5402B0257402}"/>
            </a:ext>
          </a:extLst>
        </xdr:cNvPr>
        <xdr:cNvSpPr txBox="1"/>
      </xdr:nvSpPr>
      <xdr:spPr>
        <a:xfrm>
          <a:off x="13489171" y="72082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1617032</xdr:colOff>
      <xdr:row>12</xdr:row>
      <xdr:rowOff>279400</xdr:rowOff>
    </xdr:from>
    <xdr:to>
      <xdr:col>9</xdr:col>
      <xdr:colOff>16243</xdr:colOff>
      <xdr:row>12</xdr:row>
      <xdr:rowOff>648587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95CE6F3-4D32-654C-A75F-397957B3804D}"/>
            </a:ext>
          </a:extLst>
        </xdr:cNvPr>
        <xdr:cNvSpPr txBox="1"/>
      </xdr:nvSpPr>
      <xdr:spPr>
        <a:xfrm>
          <a:off x="14532932" y="72009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1312233</xdr:colOff>
      <xdr:row>14</xdr:row>
      <xdr:rowOff>357079</xdr:rowOff>
    </xdr:from>
    <xdr:to>
      <xdr:col>3</xdr:col>
      <xdr:colOff>530254</xdr:colOff>
      <xdr:row>14</xdr:row>
      <xdr:rowOff>726265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5BD953A-3121-3847-944B-ADA87C39CF3A}"/>
            </a:ext>
          </a:extLst>
        </xdr:cNvPr>
        <xdr:cNvSpPr txBox="1"/>
      </xdr:nvSpPr>
      <xdr:spPr>
        <a:xfrm>
          <a:off x="1845633" y="85485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12700</xdr:colOff>
      <xdr:row>14</xdr:row>
      <xdr:rowOff>357076</xdr:rowOff>
    </xdr:from>
    <xdr:to>
      <xdr:col>2</xdr:col>
      <xdr:colOff>1341769</xdr:colOff>
      <xdr:row>14</xdr:row>
      <xdr:rowOff>726263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8D1BA870-45EB-A047-BCBF-43E110C817D1}"/>
            </a:ext>
          </a:extLst>
        </xdr:cNvPr>
        <xdr:cNvSpPr txBox="1"/>
      </xdr:nvSpPr>
      <xdr:spPr>
        <a:xfrm>
          <a:off x="546100" y="85485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530253</xdr:colOff>
      <xdr:row>14</xdr:row>
      <xdr:rowOff>357670</xdr:rowOff>
    </xdr:from>
    <xdr:to>
      <xdr:col>3</xdr:col>
      <xdr:colOff>1972737</xdr:colOff>
      <xdr:row>14</xdr:row>
      <xdr:rowOff>726856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73EDE45-6953-4D4D-A581-37CFE0361CED}"/>
            </a:ext>
          </a:extLst>
        </xdr:cNvPr>
        <xdr:cNvSpPr txBox="1"/>
      </xdr:nvSpPr>
      <xdr:spPr>
        <a:xfrm>
          <a:off x="3540153" y="85491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1972736</xdr:colOff>
      <xdr:row>14</xdr:row>
      <xdr:rowOff>352943</xdr:rowOff>
    </xdr:from>
    <xdr:to>
      <xdr:col>4</xdr:col>
      <xdr:colOff>792036</xdr:colOff>
      <xdr:row>14</xdr:row>
      <xdr:rowOff>722129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CC52CDA-CA5C-B745-8D48-877AF299E3DC}"/>
            </a:ext>
          </a:extLst>
        </xdr:cNvPr>
        <xdr:cNvSpPr txBox="1"/>
      </xdr:nvSpPr>
      <xdr:spPr>
        <a:xfrm>
          <a:off x="4982636" y="85444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762502</xdr:colOff>
      <xdr:row>14</xdr:row>
      <xdr:rowOff>352942</xdr:rowOff>
    </xdr:from>
    <xdr:to>
      <xdr:col>4</xdr:col>
      <xdr:colOff>2180176</xdr:colOff>
      <xdr:row>14</xdr:row>
      <xdr:rowOff>722128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AC09BD-4428-BC4E-B4E0-96200ACB0029}"/>
            </a:ext>
          </a:extLst>
        </xdr:cNvPr>
        <xdr:cNvSpPr txBox="1"/>
      </xdr:nvSpPr>
      <xdr:spPr>
        <a:xfrm>
          <a:off x="6248902" y="85444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2165410</xdr:colOff>
      <xdr:row>14</xdr:row>
      <xdr:rowOff>342901</xdr:rowOff>
    </xdr:from>
    <xdr:to>
      <xdr:col>5</xdr:col>
      <xdr:colOff>969941</xdr:colOff>
      <xdr:row>14</xdr:row>
      <xdr:rowOff>712087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B088A93-DED7-694F-8D0A-503881012F63}"/>
            </a:ext>
          </a:extLst>
        </xdr:cNvPr>
        <xdr:cNvSpPr txBox="1"/>
      </xdr:nvSpPr>
      <xdr:spPr>
        <a:xfrm>
          <a:off x="7651810" y="85344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940406</xdr:colOff>
      <xdr:row>14</xdr:row>
      <xdr:rowOff>342900</xdr:rowOff>
    </xdr:from>
    <xdr:to>
      <xdr:col>5</xdr:col>
      <xdr:colOff>2284243</xdr:colOff>
      <xdr:row>14</xdr:row>
      <xdr:rowOff>712086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5E71BC2-157D-6C4B-B62A-4F348B4F1E7A}"/>
            </a:ext>
          </a:extLst>
        </xdr:cNvPr>
        <xdr:cNvSpPr txBox="1"/>
      </xdr:nvSpPr>
      <xdr:spPr>
        <a:xfrm>
          <a:off x="8903306" y="85344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2259435</xdr:colOff>
      <xdr:row>14</xdr:row>
      <xdr:rowOff>347626</xdr:rowOff>
    </xdr:from>
    <xdr:to>
      <xdr:col>6</xdr:col>
      <xdr:colOff>1063965</xdr:colOff>
      <xdr:row>14</xdr:row>
      <xdr:rowOff>716812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197D828-D0DF-B447-80BF-95CD54405404}"/>
            </a:ext>
          </a:extLst>
        </xdr:cNvPr>
        <xdr:cNvSpPr txBox="1"/>
      </xdr:nvSpPr>
      <xdr:spPr>
        <a:xfrm>
          <a:off x="10222335" y="85391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1049199</xdr:colOff>
      <xdr:row>14</xdr:row>
      <xdr:rowOff>347625</xdr:rowOff>
    </xdr:from>
    <xdr:to>
      <xdr:col>6</xdr:col>
      <xdr:colOff>2235201</xdr:colOff>
      <xdr:row>14</xdr:row>
      <xdr:rowOff>716811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B21D7E4-097C-DC4E-890C-FCEF900EA31C}"/>
            </a:ext>
          </a:extLst>
        </xdr:cNvPr>
        <xdr:cNvSpPr txBox="1"/>
      </xdr:nvSpPr>
      <xdr:spPr>
        <a:xfrm>
          <a:off x="11488599" y="8539125"/>
          <a:ext cx="118600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2222501</xdr:colOff>
      <xdr:row>14</xdr:row>
      <xdr:rowOff>352352</xdr:rowOff>
    </xdr:from>
    <xdr:to>
      <xdr:col>7</xdr:col>
      <xdr:colOff>25401</xdr:colOff>
      <xdr:row>14</xdr:row>
      <xdr:rowOff>721538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BD96F19-ECD9-A641-9618-E9D85B16835E}"/>
            </a:ext>
          </a:extLst>
        </xdr:cNvPr>
        <xdr:cNvSpPr txBox="1"/>
      </xdr:nvSpPr>
      <xdr:spPr>
        <a:xfrm>
          <a:off x="12661901" y="8543852"/>
          <a:ext cx="2794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C45E66A-521C-0D42-A891-F11EFBFE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7</xdr:col>
      <xdr:colOff>2222796</xdr:colOff>
      <xdr:row>6</xdr:row>
      <xdr:rowOff>233326</xdr:rowOff>
    </xdr:from>
    <xdr:to>
      <xdr:col>9</xdr:col>
      <xdr:colOff>16906</xdr:colOff>
      <xdr:row>6</xdr:row>
      <xdr:rowOff>587745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7B22A8-8EE7-F94B-B030-BDEE07CF1246}"/>
            </a:ext>
          </a:extLst>
        </xdr:cNvPr>
        <xdr:cNvSpPr txBox="1"/>
      </xdr:nvSpPr>
      <xdr:spPr>
        <a:xfrm>
          <a:off x="15138696" y="3344826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1193800</xdr:colOff>
      <xdr:row>6</xdr:row>
      <xdr:rowOff>228600</xdr:rowOff>
    </xdr:from>
    <xdr:to>
      <xdr:col>7</xdr:col>
      <xdr:colOff>2237564</xdr:colOff>
      <xdr:row>6</xdr:row>
      <xdr:rowOff>597786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578F01-1E80-EE49-A7C4-9CE449A0B3EF}"/>
            </a:ext>
          </a:extLst>
        </xdr:cNvPr>
        <xdr:cNvSpPr txBox="1"/>
      </xdr:nvSpPr>
      <xdr:spPr>
        <a:xfrm>
          <a:off x="14109700" y="3340100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</xdr:colOff>
      <xdr:row>6</xdr:row>
      <xdr:rowOff>228600</xdr:rowOff>
    </xdr:from>
    <xdr:to>
      <xdr:col>7</xdr:col>
      <xdr:colOff>1217531</xdr:colOff>
      <xdr:row>6</xdr:row>
      <xdr:rowOff>597786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2210720-2B02-8E4D-A4E5-64DCAD3FB71C}"/>
            </a:ext>
          </a:extLst>
        </xdr:cNvPr>
        <xdr:cNvSpPr txBox="1"/>
      </xdr:nvSpPr>
      <xdr:spPr>
        <a:xfrm>
          <a:off x="12928600" y="3340100"/>
          <a:ext cx="12048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254000</xdr:colOff>
      <xdr:row>8</xdr:row>
      <xdr:rowOff>339059</xdr:rowOff>
    </xdr:from>
    <xdr:to>
      <xdr:col>3</xdr:col>
      <xdr:colOff>331382</xdr:colOff>
      <xdr:row>8</xdr:row>
      <xdr:rowOff>693477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FA279EF-5AD2-DD4D-8218-27686949B1AF}"/>
            </a:ext>
          </a:extLst>
        </xdr:cNvPr>
        <xdr:cNvSpPr txBox="1"/>
      </xdr:nvSpPr>
      <xdr:spPr>
        <a:xfrm>
          <a:off x="520700" y="47205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316614</xdr:colOff>
      <xdr:row>8</xdr:row>
      <xdr:rowOff>324293</xdr:rowOff>
    </xdr:from>
    <xdr:to>
      <xdr:col>3</xdr:col>
      <xdr:colOff>1759098</xdr:colOff>
      <xdr:row>8</xdr:row>
      <xdr:rowOff>693479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3D5D4E9-1E9A-4345-9657-BAAE3A57E445}"/>
            </a:ext>
          </a:extLst>
        </xdr:cNvPr>
        <xdr:cNvSpPr txBox="1"/>
      </xdr:nvSpPr>
      <xdr:spPr>
        <a:xfrm>
          <a:off x="3326514" y="47057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1759096</xdr:colOff>
      <xdr:row>8</xdr:row>
      <xdr:rowOff>319566</xdr:rowOff>
    </xdr:from>
    <xdr:to>
      <xdr:col>4</xdr:col>
      <xdr:colOff>582131</xdr:colOff>
      <xdr:row>8</xdr:row>
      <xdr:rowOff>688752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23FD988-96BD-7147-8581-39DE828AD2FA}"/>
            </a:ext>
          </a:extLst>
        </xdr:cNvPr>
        <xdr:cNvSpPr txBox="1"/>
      </xdr:nvSpPr>
      <xdr:spPr>
        <a:xfrm>
          <a:off x="4768996" y="47010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572090</xdr:colOff>
      <xdr:row>8</xdr:row>
      <xdr:rowOff>314251</xdr:rowOff>
    </xdr:from>
    <xdr:to>
      <xdr:col>4</xdr:col>
      <xdr:colOff>2034067</xdr:colOff>
      <xdr:row>8</xdr:row>
      <xdr:rowOff>683437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00240A6-628E-E542-B220-706B7FA4504D}"/>
            </a:ext>
          </a:extLst>
        </xdr:cNvPr>
        <xdr:cNvSpPr txBox="1"/>
      </xdr:nvSpPr>
      <xdr:spPr>
        <a:xfrm>
          <a:off x="6058490" y="46957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2029342</xdr:colOff>
      <xdr:row>8</xdr:row>
      <xdr:rowOff>309524</xdr:rowOff>
    </xdr:from>
    <xdr:to>
      <xdr:col>5</xdr:col>
      <xdr:colOff>837608</xdr:colOff>
      <xdr:row>8</xdr:row>
      <xdr:rowOff>678710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DB96DAF-620C-454E-9BC1-DE7DCF53F64E}"/>
            </a:ext>
          </a:extLst>
        </xdr:cNvPr>
        <xdr:cNvSpPr txBox="1"/>
      </xdr:nvSpPr>
      <xdr:spPr>
        <a:xfrm>
          <a:off x="7515742" y="46910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808073</xdr:colOff>
      <xdr:row>8</xdr:row>
      <xdr:rowOff>309523</xdr:rowOff>
    </xdr:from>
    <xdr:to>
      <xdr:col>5</xdr:col>
      <xdr:colOff>2151910</xdr:colOff>
      <xdr:row>8</xdr:row>
      <xdr:rowOff>678709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3D1732E-96A8-454D-830D-B19D8A229209}"/>
            </a:ext>
          </a:extLst>
        </xdr:cNvPr>
        <xdr:cNvSpPr txBox="1"/>
      </xdr:nvSpPr>
      <xdr:spPr>
        <a:xfrm>
          <a:off x="8770973" y="46910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1821416</xdr:colOff>
      <xdr:row>8</xdr:row>
      <xdr:rowOff>309524</xdr:rowOff>
    </xdr:from>
    <xdr:to>
      <xdr:col>7</xdr:col>
      <xdr:colOff>555846</xdr:colOff>
      <xdr:row>8</xdr:row>
      <xdr:rowOff>678711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D546540-5E09-FE4F-A994-0D5B1248826B}"/>
            </a:ext>
          </a:extLst>
        </xdr:cNvPr>
        <xdr:cNvSpPr txBox="1"/>
      </xdr:nvSpPr>
      <xdr:spPr>
        <a:xfrm>
          <a:off x="12260816" y="46910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2151321</xdr:colOff>
      <xdr:row>8</xdr:row>
      <xdr:rowOff>308933</xdr:rowOff>
    </xdr:from>
    <xdr:to>
      <xdr:col>6</xdr:col>
      <xdr:colOff>959587</xdr:colOff>
      <xdr:row>8</xdr:row>
      <xdr:rowOff>678119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1AD801B-E6F6-914C-9F2E-2299DAEC9A8A}"/>
            </a:ext>
          </a:extLst>
        </xdr:cNvPr>
        <xdr:cNvSpPr txBox="1"/>
      </xdr:nvSpPr>
      <xdr:spPr>
        <a:xfrm>
          <a:off x="10114221" y="46904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935369</xdr:colOff>
      <xdr:row>8</xdr:row>
      <xdr:rowOff>309523</xdr:rowOff>
    </xdr:from>
    <xdr:to>
      <xdr:col>6</xdr:col>
      <xdr:colOff>1979133</xdr:colOff>
      <xdr:row>8</xdr:row>
      <xdr:rowOff>678709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8E95302-C7FE-7F47-9274-CB0D5A820A8E}"/>
            </a:ext>
          </a:extLst>
        </xdr:cNvPr>
        <xdr:cNvSpPr txBox="1"/>
      </xdr:nvSpPr>
      <xdr:spPr>
        <a:xfrm>
          <a:off x="11374769" y="46910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560571</xdr:colOff>
      <xdr:row>8</xdr:row>
      <xdr:rowOff>312182</xdr:rowOff>
    </xdr:from>
    <xdr:to>
      <xdr:col>7</xdr:col>
      <xdr:colOff>1683483</xdr:colOff>
      <xdr:row>8</xdr:row>
      <xdr:rowOff>681368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2AA4DB-99D2-5D41-8503-0238DD923FA3}"/>
            </a:ext>
          </a:extLst>
        </xdr:cNvPr>
        <xdr:cNvSpPr txBox="1"/>
      </xdr:nvSpPr>
      <xdr:spPr>
        <a:xfrm>
          <a:off x="13476471" y="46936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1604332</xdr:colOff>
      <xdr:row>8</xdr:row>
      <xdr:rowOff>304800</xdr:rowOff>
    </xdr:from>
    <xdr:to>
      <xdr:col>9</xdr:col>
      <xdr:colOff>3543</xdr:colOff>
      <xdr:row>8</xdr:row>
      <xdr:rowOff>673987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F59B1B-62C5-9F43-9D0A-77B295F87540}"/>
            </a:ext>
          </a:extLst>
        </xdr:cNvPr>
        <xdr:cNvSpPr txBox="1"/>
      </xdr:nvSpPr>
      <xdr:spPr>
        <a:xfrm>
          <a:off x="14520232" y="46863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2231290</xdr:colOff>
      <xdr:row>10</xdr:row>
      <xdr:rowOff>331677</xdr:rowOff>
    </xdr:from>
    <xdr:to>
      <xdr:col>9</xdr:col>
      <xdr:colOff>25400</xdr:colOff>
      <xdr:row>10</xdr:row>
      <xdr:rowOff>686096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43D975C-5B1C-8448-A362-C6466AB0C771}"/>
            </a:ext>
          </a:extLst>
        </xdr:cNvPr>
        <xdr:cNvSpPr txBox="1"/>
      </xdr:nvSpPr>
      <xdr:spPr>
        <a:xfrm>
          <a:off x="15147190" y="59831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1312233</xdr:colOff>
      <xdr:row>10</xdr:row>
      <xdr:rowOff>331679</xdr:rowOff>
    </xdr:from>
    <xdr:to>
      <xdr:col>3</xdr:col>
      <xdr:colOff>530254</xdr:colOff>
      <xdr:row>10</xdr:row>
      <xdr:rowOff>700865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6B7A993-AD47-ED44-9E73-B4BD85413862}"/>
            </a:ext>
          </a:extLst>
        </xdr:cNvPr>
        <xdr:cNvSpPr txBox="1"/>
      </xdr:nvSpPr>
      <xdr:spPr>
        <a:xfrm>
          <a:off x="1845633" y="59831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12700</xdr:colOff>
      <xdr:row>10</xdr:row>
      <xdr:rowOff>331676</xdr:rowOff>
    </xdr:from>
    <xdr:to>
      <xdr:col>2</xdr:col>
      <xdr:colOff>1341769</xdr:colOff>
      <xdr:row>10</xdr:row>
      <xdr:rowOff>700863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3BBC161-1A43-B64F-ABF7-F3248D3D029C}"/>
            </a:ext>
          </a:extLst>
        </xdr:cNvPr>
        <xdr:cNvSpPr txBox="1"/>
      </xdr:nvSpPr>
      <xdr:spPr>
        <a:xfrm>
          <a:off x="546100" y="59831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530253</xdr:colOff>
      <xdr:row>10</xdr:row>
      <xdr:rowOff>332270</xdr:rowOff>
    </xdr:from>
    <xdr:to>
      <xdr:col>3</xdr:col>
      <xdr:colOff>1972737</xdr:colOff>
      <xdr:row>10</xdr:row>
      <xdr:rowOff>701456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7FB9FEA-0B2C-9548-8E80-FDCC4AD52D71}"/>
            </a:ext>
          </a:extLst>
        </xdr:cNvPr>
        <xdr:cNvSpPr txBox="1"/>
      </xdr:nvSpPr>
      <xdr:spPr>
        <a:xfrm>
          <a:off x="3540153" y="59837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1972736</xdr:colOff>
      <xdr:row>10</xdr:row>
      <xdr:rowOff>327543</xdr:rowOff>
    </xdr:from>
    <xdr:to>
      <xdr:col>4</xdr:col>
      <xdr:colOff>792036</xdr:colOff>
      <xdr:row>10</xdr:row>
      <xdr:rowOff>696729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2B6D1A7-DD94-CE44-8B1E-199E56361C6F}"/>
            </a:ext>
          </a:extLst>
        </xdr:cNvPr>
        <xdr:cNvSpPr txBox="1"/>
      </xdr:nvSpPr>
      <xdr:spPr>
        <a:xfrm>
          <a:off x="4982636" y="59790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762502</xdr:colOff>
      <xdr:row>10</xdr:row>
      <xdr:rowOff>327542</xdr:rowOff>
    </xdr:from>
    <xdr:to>
      <xdr:col>4</xdr:col>
      <xdr:colOff>2180176</xdr:colOff>
      <xdr:row>10</xdr:row>
      <xdr:rowOff>696728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14F6367-4B65-754C-9AE2-1E09521B5763}"/>
            </a:ext>
          </a:extLst>
        </xdr:cNvPr>
        <xdr:cNvSpPr txBox="1"/>
      </xdr:nvSpPr>
      <xdr:spPr>
        <a:xfrm>
          <a:off x="6248902" y="59790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2165410</xdr:colOff>
      <xdr:row>10</xdr:row>
      <xdr:rowOff>317501</xdr:rowOff>
    </xdr:from>
    <xdr:to>
      <xdr:col>5</xdr:col>
      <xdr:colOff>969941</xdr:colOff>
      <xdr:row>10</xdr:row>
      <xdr:rowOff>686687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7565C84-2761-7241-9C54-308E6914BDFC}"/>
            </a:ext>
          </a:extLst>
        </xdr:cNvPr>
        <xdr:cNvSpPr txBox="1"/>
      </xdr:nvSpPr>
      <xdr:spPr>
        <a:xfrm>
          <a:off x="7651810" y="59690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940406</xdr:colOff>
      <xdr:row>10</xdr:row>
      <xdr:rowOff>317500</xdr:rowOff>
    </xdr:from>
    <xdr:to>
      <xdr:col>5</xdr:col>
      <xdr:colOff>2284243</xdr:colOff>
      <xdr:row>10</xdr:row>
      <xdr:rowOff>686686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FD02363-7F56-FD43-ACF7-2483E8C41BBD}"/>
            </a:ext>
          </a:extLst>
        </xdr:cNvPr>
        <xdr:cNvSpPr txBox="1"/>
      </xdr:nvSpPr>
      <xdr:spPr>
        <a:xfrm>
          <a:off x="8903306" y="59690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2259435</xdr:colOff>
      <xdr:row>10</xdr:row>
      <xdr:rowOff>322226</xdr:rowOff>
    </xdr:from>
    <xdr:to>
      <xdr:col>6</xdr:col>
      <xdr:colOff>1063965</xdr:colOff>
      <xdr:row>10</xdr:row>
      <xdr:rowOff>691412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E48D7AD-62DA-5C41-91A6-CE2DC379F972}"/>
            </a:ext>
          </a:extLst>
        </xdr:cNvPr>
        <xdr:cNvSpPr txBox="1"/>
      </xdr:nvSpPr>
      <xdr:spPr>
        <a:xfrm>
          <a:off x="10222335" y="59737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1049198</xdr:colOff>
      <xdr:row>10</xdr:row>
      <xdr:rowOff>322225</xdr:rowOff>
    </xdr:from>
    <xdr:to>
      <xdr:col>6</xdr:col>
      <xdr:colOff>2393035</xdr:colOff>
      <xdr:row>10</xdr:row>
      <xdr:rowOff>691411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E17346C-0CA0-8943-9FE3-D76E1EE71CAA}"/>
            </a:ext>
          </a:extLst>
        </xdr:cNvPr>
        <xdr:cNvSpPr txBox="1"/>
      </xdr:nvSpPr>
      <xdr:spPr>
        <a:xfrm>
          <a:off x="11488598" y="59737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2397762</xdr:colOff>
      <xdr:row>10</xdr:row>
      <xdr:rowOff>326952</xdr:rowOff>
    </xdr:from>
    <xdr:to>
      <xdr:col>7</xdr:col>
      <xdr:colOff>1202293</xdr:colOff>
      <xdr:row>10</xdr:row>
      <xdr:rowOff>696138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0A3136A-8774-2F49-BB28-F7F6AB0A1E79}"/>
            </a:ext>
          </a:extLst>
        </xdr:cNvPr>
        <xdr:cNvSpPr txBox="1"/>
      </xdr:nvSpPr>
      <xdr:spPr>
        <a:xfrm>
          <a:off x="12837162" y="59784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1202294</xdr:colOff>
      <xdr:row>10</xdr:row>
      <xdr:rowOff>326951</xdr:rowOff>
    </xdr:from>
    <xdr:to>
      <xdr:col>7</xdr:col>
      <xdr:colOff>2246058</xdr:colOff>
      <xdr:row>10</xdr:row>
      <xdr:rowOff>696137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655966-F6BD-144C-91C9-395F525220C4}"/>
            </a:ext>
          </a:extLst>
        </xdr:cNvPr>
        <xdr:cNvSpPr txBox="1"/>
      </xdr:nvSpPr>
      <xdr:spPr>
        <a:xfrm>
          <a:off x="14118194" y="59784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12</xdr:row>
      <xdr:rowOff>300959</xdr:rowOff>
    </xdr:from>
    <xdr:to>
      <xdr:col>3</xdr:col>
      <xdr:colOff>331382</xdr:colOff>
      <xdr:row>12</xdr:row>
      <xdr:rowOff>655377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B30416D-2E72-344A-B0E1-D4C9AD281587}"/>
            </a:ext>
          </a:extLst>
        </xdr:cNvPr>
        <xdr:cNvSpPr txBox="1"/>
      </xdr:nvSpPr>
      <xdr:spPr>
        <a:xfrm>
          <a:off x="520700" y="72224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316614</xdr:colOff>
      <xdr:row>12</xdr:row>
      <xdr:rowOff>286193</xdr:rowOff>
    </xdr:from>
    <xdr:to>
      <xdr:col>3</xdr:col>
      <xdr:colOff>1759098</xdr:colOff>
      <xdr:row>12</xdr:row>
      <xdr:rowOff>655379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D004763-1A33-9F40-94F6-139DE7CC7926}"/>
            </a:ext>
          </a:extLst>
        </xdr:cNvPr>
        <xdr:cNvSpPr txBox="1"/>
      </xdr:nvSpPr>
      <xdr:spPr>
        <a:xfrm>
          <a:off x="3326514" y="72076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1759096</xdr:colOff>
      <xdr:row>12</xdr:row>
      <xdr:rowOff>281466</xdr:rowOff>
    </xdr:from>
    <xdr:to>
      <xdr:col>4</xdr:col>
      <xdr:colOff>582131</xdr:colOff>
      <xdr:row>12</xdr:row>
      <xdr:rowOff>650652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2D0E13B-ADA4-224F-B978-8737B8D66C0C}"/>
            </a:ext>
          </a:extLst>
        </xdr:cNvPr>
        <xdr:cNvSpPr txBox="1"/>
      </xdr:nvSpPr>
      <xdr:spPr>
        <a:xfrm>
          <a:off x="4768996" y="72029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572090</xdr:colOff>
      <xdr:row>12</xdr:row>
      <xdr:rowOff>276151</xdr:rowOff>
    </xdr:from>
    <xdr:to>
      <xdr:col>4</xdr:col>
      <xdr:colOff>2034067</xdr:colOff>
      <xdr:row>12</xdr:row>
      <xdr:rowOff>645337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62DF7FF-8889-2249-A036-ABD88C3E3499}"/>
            </a:ext>
          </a:extLst>
        </xdr:cNvPr>
        <xdr:cNvSpPr txBox="1"/>
      </xdr:nvSpPr>
      <xdr:spPr>
        <a:xfrm>
          <a:off x="6058490" y="71976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2029342</xdr:colOff>
      <xdr:row>12</xdr:row>
      <xdr:rowOff>271424</xdr:rowOff>
    </xdr:from>
    <xdr:to>
      <xdr:col>5</xdr:col>
      <xdr:colOff>837608</xdr:colOff>
      <xdr:row>12</xdr:row>
      <xdr:rowOff>640610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0638885-C76B-FF43-9318-078CCCF6E79B}"/>
            </a:ext>
          </a:extLst>
        </xdr:cNvPr>
        <xdr:cNvSpPr txBox="1"/>
      </xdr:nvSpPr>
      <xdr:spPr>
        <a:xfrm>
          <a:off x="7515742" y="71929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808073</xdr:colOff>
      <xdr:row>12</xdr:row>
      <xdr:rowOff>271423</xdr:rowOff>
    </xdr:from>
    <xdr:to>
      <xdr:col>5</xdr:col>
      <xdr:colOff>2151910</xdr:colOff>
      <xdr:row>12</xdr:row>
      <xdr:rowOff>640609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107001B-8568-7741-B6E1-44D1679C9F56}"/>
            </a:ext>
          </a:extLst>
        </xdr:cNvPr>
        <xdr:cNvSpPr txBox="1"/>
      </xdr:nvSpPr>
      <xdr:spPr>
        <a:xfrm>
          <a:off x="8770973" y="71929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1821416</xdr:colOff>
      <xdr:row>12</xdr:row>
      <xdr:rowOff>271424</xdr:rowOff>
    </xdr:from>
    <xdr:to>
      <xdr:col>7</xdr:col>
      <xdr:colOff>555846</xdr:colOff>
      <xdr:row>12</xdr:row>
      <xdr:rowOff>640611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D841356-477B-B74B-8910-4FE49D1D726B}"/>
            </a:ext>
          </a:extLst>
        </xdr:cNvPr>
        <xdr:cNvSpPr txBox="1"/>
      </xdr:nvSpPr>
      <xdr:spPr>
        <a:xfrm>
          <a:off x="12260816" y="71929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2151321</xdr:colOff>
      <xdr:row>12</xdr:row>
      <xdr:rowOff>270833</xdr:rowOff>
    </xdr:from>
    <xdr:to>
      <xdr:col>6</xdr:col>
      <xdr:colOff>959587</xdr:colOff>
      <xdr:row>12</xdr:row>
      <xdr:rowOff>640019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688E6DD-F041-6743-A1DD-0A8515BB2FC2}"/>
            </a:ext>
          </a:extLst>
        </xdr:cNvPr>
        <xdr:cNvSpPr txBox="1"/>
      </xdr:nvSpPr>
      <xdr:spPr>
        <a:xfrm>
          <a:off x="10114221" y="71923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935369</xdr:colOff>
      <xdr:row>12</xdr:row>
      <xdr:rowOff>271423</xdr:rowOff>
    </xdr:from>
    <xdr:to>
      <xdr:col>6</xdr:col>
      <xdr:colOff>1979133</xdr:colOff>
      <xdr:row>12</xdr:row>
      <xdr:rowOff>640609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8B333B1-F603-0D44-9EA4-BD306F0875D9}"/>
            </a:ext>
          </a:extLst>
        </xdr:cNvPr>
        <xdr:cNvSpPr txBox="1"/>
      </xdr:nvSpPr>
      <xdr:spPr>
        <a:xfrm>
          <a:off x="11374769" y="71929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560571</xdr:colOff>
      <xdr:row>12</xdr:row>
      <xdr:rowOff>274082</xdr:rowOff>
    </xdr:from>
    <xdr:to>
      <xdr:col>7</xdr:col>
      <xdr:colOff>1683483</xdr:colOff>
      <xdr:row>12</xdr:row>
      <xdr:rowOff>643268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5439A18-22A6-264D-954E-7BED0B7ADC98}"/>
            </a:ext>
          </a:extLst>
        </xdr:cNvPr>
        <xdr:cNvSpPr txBox="1"/>
      </xdr:nvSpPr>
      <xdr:spPr>
        <a:xfrm>
          <a:off x="13476471" y="71955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1604332</xdr:colOff>
      <xdr:row>12</xdr:row>
      <xdr:rowOff>266700</xdr:rowOff>
    </xdr:from>
    <xdr:to>
      <xdr:col>9</xdr:col>
      <xdr:colOff>3543</xdr:colOff>
      <xdr:row>12</xdr:row>
      <xdr:rowOff>635887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EC2E7D7-0AF9-D74F-9C5E-8201BFA89C90}"/>
            </a:ext>
          </a:extLst>
        </xdr:cNvPr>
        <xdr:cNvSpPr txBox="1"/>
      </xdr:nvSpPr>
      <xdr:spPr>
        <a:xfrm>
          <a:off x="14520232" y="71882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2231290</xdr:colOff>
      <xdr:row>14</xdr:row>
      <xdr:rowOff>318977</xdr:rowOff>
    </xdr:from>
    <xdr:to>
      <xdr:col>9</xdr:col>
      <xdr:colOff>25400</xdr:colOff>
      <xdr:row>14</xdr:row>
      <xdr:rowOff>673396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EBC82B4-7C5F-8E4F-8625-9C62C37445F0}"/>
            </a:ext>
          </a:extLst>
        </xdr:cNvPr>
        <xdr:cNvSpPr txBox="1"/>
      </xdr:nvSpPr>
      <xdr:spPr>
        <a:xfrm>
          <a:off x="15147190" y="85104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1312233</xdr:colOff>
      <xdr:row>14</xdr:row>
      <xdr:rowOff>318979</xdr:rowOff>
    </xdr:from>
    <xdr:to>
      <xdr:col>3</xdr:col>
      <xdr:colOff>530254</xdr:colOff>
      <xdr:row>14</xdr:row>
      <xdr:rowOff>688165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7D6F90A-E7BD-724B-92B2-DF24E5F3FFA7}"/>
            </a:ext>
          </a:extLst>
        </xdr:cNvPr>
        <xdr:cNvSpPr txBox="1"/>
      </xdr:nvSpPr>
      <xdr:spPr>
        <a:xfrm>
          <a:off x="1845633" y="85104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12700</xdr:colOff>
      <xdr:row>14</xdr:row>
      <xdr:rowOff>318976</xdr:rowOff>
    </xdr:from>
    <xdr:to>
      <xdr:col>2</xdr:col>
      <xdr:colOff>1341769</xdr:colOff>
      <xdr:row>14</xdr:row>
      <xdr:rowOff>688163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610EDCC-C5F6-C547-A765-CEC337FFFA1F}"/>
            </a:ext>
          </a:extLst>
        </xdr:cNvPr>
        <xdr:cNvSpPr txBox="1"/>
      </xdr:nvSpPr>
      <xdr:spPr>
        <a:xfrm>
          <a:off x="546100" y="85104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530253</xdr:colOff>
      <xdr:row>14</xdr:row>
      <xdr:rowOff>319570</xdr:rowOff>
    </xdr:from>
    <xdr:to>
      <xdr:col>3</xdr:col>
      <xdr:colOff>1972737</xdr:colOff>
      <xdr:row>14</xdr:row>
      <xdr:rowOff>688756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FF1C9E2-4495-7040-9286-92453CB8F220}"/>
            </a:ext>
          </a:extLst>
        </xdr:cNvPr>
        <xdr:cNvSpPr txBox="1"/>
      </xdr:nvSpPr>
      <xdr:spPr>
        <a:xfrm>
          <a:off x="3540153" y="85110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1972736</xdr:colOff>
      <xdr:row>14</xdr:row>
      <xdr:rowOff>314843</xdr:rowOff>
    </xdr:from>
    <xdr:to>
      <xdr:col>4</xdr:col>
      <xdr:colOff>792036</xdr:colOff>
      <xdr:row>14</xdr:row>
      <xdr:rowOff>684029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65B6C7D-77B4-3846-9E31-6F0BBFDFEB27}"/>
            </a:ext>
          </a:extLst>
        </xdr:cNvPr>
        <xdr:cNvSpPr txBox="1"/>
      </xdr:nvSpPr>
      <xdr:spPr>
        <a:xfrm>
          <a:off x="4982636" y="85063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762502</xdr:colOff>
      <xdr:row>14</xdr:row>
      <xdr:rowOff>314842</xdr:rowOff>
    </xdr:from>
    <xdr:to>
      <xdr:col>4</xdr:col>
      <xdr:colOff>2180176</xdr:colOff>
      <xdr:row>14</xdr:row>
      <xdr:rowOff>684028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4BFF5DD-F0C9-3343-9D63-EC2C82E36F59}"/>
            </a:ext>
          </a:extLst>
        </xdr:cNvPr>
        <xdr:cNvSpPr txBox="1"/>
      </xdr:nvSpPr>
      <xdr:spPr>
        <a:xfrm>
          <a:off x="6248902" y="85063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2165410</xdr:colOff>
      <xdr:row>14</xdr:row>
      <xdr:rowOff>304801</xdr:rowOff>
    </xdr:from>
    <xdr:to>
      <xdr:col>5</xdr:col>
      <xdr:colOff>969941</xdr:colOff>
      <xdr:row>14</xdr:row>
      <xdr:rowOff>673987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78F6E9C-733E-9942-A5C3-74B9CC07E403}"/>
            </a:ext>
          </a:extLst>
        </xdr:cNvPr>
        <xdr:cNvSpPr txBox="1"/>
      </xdr:nvSpPr>
      <xdr:spPr>
        <a:xfrm>
          <a:off x="7651810" y="84963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940406</xdr:colOff>
      <xdr:row>14</xdr:row>
      <xdr:rowOff>304800</xdr:rowOff>
    </xdr:from>
    <xdr:to>
      <xdr:col>5</xdr:col>
      <xdr:colOff>2284243</xdr:colOff>
      <xdr:row>14</xdr:row>
      <xdr:rowOff>673986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9A3E6D0-D428-3D41-B3F8-EF84D8DEDF7D}"/>
            </a:ext>
          </a:extLst>
        </xdr:cNvPr>
        <xdr:cNvSpPr txBox="1"/>
      </xdr:nvSpPr>
      <xdr:spPr>
        <a:xfrm>
          <a:off x="8903306" y="84963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2259435</xdr:colOff>
      <xdr:row>14</xdr:row>
      <xdr:rowOff>309526</xdr:rowOff>
    </xdr:from>
    <xdr:to>
      <xdr:col>6</xdr:col>
      <xdr:colOff>1063965</xdr:colOff>
      <xdr:row>14</xdr:row>
      <xdr:rowOff>678712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705B710-FA27-664B-905A-44B6F3EFB9CD}"/>
            </a:ext>
          </a:extLst>
        </xdr:cNvPr>
        <xdr:cNvSpPr txBox="1"/>
      </xdr:nvSpPr>
      <xdr:spPr>
        <a:xfrm>
          <a:off x="10222335" y="85010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1049198</xdr:colOff>
      <xdr:row>14</xdr:row>
      <xdr:rowOff>309525</xdr:rowOff>
    </xdr:from>
    <xdr:to>
      <xdr:col>6</xdr:col>
      <xdr:colOff>2393035</xdr:colOff>
      <xdr:row>14</xdr:row>
      <xdr:rowOff>678711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A724E74-EC21-4347-8C7F-70496CE74A36}"/>
            </a:ext>
          </a:extLst>
        </xdr:cNvPr>
        <xdr:cNvSpPr txBox="1"/>
      </xdr:nvSpPr>
      <xdr:spPr>
        <a:xfrm>
          <a:off x="11488598" y="85010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2397762</xdr:colOff>
      <xdr:row>14</xdr:row>
      <xdr:rowOff>314252</xdr:rowOff>
    </xdr:from>
    <xdr:to>
      <xdr:col>7</xdr:col>
      <xdr:colOff>1202293</xdr:colOff>
      <xdr:row>14</xdr:row>
      <xdr:rowOff>683438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6BE941B-19B8-8E49-A683-E06546768390}"/>
            </a:ext>
          </a:extLst>
        </xdr:cNvPr>
        <xdr:cNvSpPr txBox="1"/>
      </xdr:nvSpPr>
      <xdr:spPr>
        <a:xfrm>
          <a:off x="12837162" y="85057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1202294</xdr:colOff>
      <xdr:row>14</xdr:row>
      <xdr:rowOff>314251</xdr:rowOff>
    </xdr:from>
    <xdr:to>
      <xdr:col>7</xdr:col>
      <xdr:colOff>2246058</xdr:colOff>
      <xdr:row>14</xdr:row>
      <xdr:rowOff>683437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2177BA9-13FB-4D48-845E-06039BAF2C94}"/>
            </a:ext>
          </a:extLst>
        </xdr:cNvPr>
        <xdr:cNvSpPr txBox="1"/>
      </xdr:nvSpPr>
      <xdr:spPr>
        <a:xfrm>
          <a:off x="14118194" y="85057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2126181</xdr:colOff>
      <xdr:row>1</xdr:row>
      <xdr:rowOff>642135</xdr:rowOff>
    </xdr:from>
    <xdr:to>
      <xdr:col>8</xdr:col>
      <xdr:colOff>2095598</xdr:colOff>
      <xdr:row>3</xdr:row>
      <xdr:rowOff>600054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6E8479-A966-1B48-AA5B-493CB0EE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035" y="827641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333921</xdr:rowOff>
    </xdr:from>
    <xdr:to>
      <xdr:col>3</xdr:col>
      <xdr:colOff>337660</xdr:colOff>
      <xdr:row>6</xdr:row>
      <xdr:rowOff>688339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D73860-84A4-3B49-885E-01AEF0050532}"/>
            </a:ext>
          </a:extLst>
        </xdr:cNvPr>
        <xdr:cNvSpPr txBox="1"/>
      </xdr:nvSpPr>
      <xdr:spPr>
        <a:xfrm>
          <a:off x="542247" y="3444708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322892</xdr:colOff>
      <xdr:row>6</xdr:row>
      <xdr:rowOff>319155</xdr:rowOff>
    </xdr:from>
    <xdr:to>
      <xdr:col>3</xdr:col>
      <xdr:colOff>1765376</xdr:colOff>
      <xdr:row>6</xdr:row>
      <xdr:rowOff>688341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D3D4F7-97A3-A847-875B-BEB8D24A0115}"/>
            </a:ext>
          </a:extLst>
        </xdr:cNvPr>
        <xdr:cNvSpPr txBox="1"/>
      </xdr:nvSpPr>
      <xdr:spPr>
        <a:xfrm>
          <a:off x="3348061" y="3429942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1765374</xdr:colOff>
      <xdr:row>6</xdr:row>
      <xdr:rowOff>314428</xdr:rowOff>
    </xdr:from>
    <xdr:to>
      <xdr:col>4</xdr:col>
      <xdr:colOff>581988</xdr:colOff>
      <xdr:row>6</xdr:row>
      <xdr:rowOff>683614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CEC982-3D3C-5D4A-8410-682D04213559}"/>
            </a:ext>
          </a:extLst>
        </xdr:cNvPr>
        <xdr:cNvSpPr txBox="1"/>
      </xdr:nvSpPr>
      <xdr:spPr>
        <a:xfrm>
          <a:off x="4790543" y="3425215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571947</xdr:colOff>
      <xdr:row>6</xdr:row>
      <xdr:rowOff>309113</xdr:rowOff>
    </xdr:from>
    <xdr:to>
      <xdr:col>4</xdr:col>
      <xdr:colOff>2033924</xdr:colOff>
      <xdr:row>6</xdr:row>
      <xdr:rowOff>678299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92B77E-AA0F-2D4B-BD67-75AFF0747093}"/>
            </a:ext>
          </a:extLst>
        </xdr:cNvPr>
        <xdr:cNvSpPr txBox="1"/>
      </xdr:nvSpPr>
      <xdr:spPr>
        <a:xfrm>
          <a:off x="6080037" y="3419900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2029199</xdr:colOff>
      <xdr:row>6</xdr:row>
      <xdr:rowOff>304386</xdr:rowOff>
    </xdr:from>
    <xdr:to>
      <xdr:col>5</xdr:col>
      <xdr:colOff>831044</xdr:colOff>
      <xdr:row>6</xdr:row>
      <xdr:rowOff>673572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3019391-71CF-DE41-8DC1-AB344687DF18}"/>
            </a:ext>
          </a:extLst>
        </xdr:cNvPr>
        <xdr:cNvSpPr txBox="1"/>
      </xdr:nvSpPr>
      <xdr:spPr>
        <a:xfrm>
          <a:off x="7537289" y="341517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801509</xdr:colOff>
      <xdr:row>6</xdr:row>
      <xdr:rowOff>304385</xdr:rowOff>
    </xdr:from>
    <xdr:to>
      <xdr:col>5</xdr:col>
      <xdr:colOff>2145346</xdr:colOff>
      <xdr:row>6</xdr:row>
      <xdr:rowOff>673571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8A197EE-9131-6043-B514-A7740760E633}"/>
            </a:ext>
          </a:extLst>
        </xdr:cNvPr>
        <xdr:cNvSpPr txBox="1"/>
      </xdr:nvSpPr>
      <xdr:spPr>
        <a:xfrm>
          <a:off x="8792520" y="3415172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1808430</xdr:colOff>
      <xdr:row>6</xdr:row>
      <xdr:rowOff>304386</xdr:rowOff>
    </xdr:from>
    <xdr:to>
      <xdr:col>7</xdr:col>
      <xdr:colOff>536439</xdr:colOff>
      <xdr:row>6</xdr:row>
      <xdr:rowOff>673573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66DEA57-C471-A340-B0EB-76383DF9C5BF}"/>
            </a:ext>
          </a:extLst>
        </xdr:cNvPr>
        <xdr:cNvSpPr txBox="1"/>
      </xdr:nvSpPr>
      <xdr:spPr>
        <a:xfrm>
          <a:off x="12282363" y="3415173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2144757</xdr:colOff>
      <xdr:row>6</xdr:row>
      <xdr:rowOff>303795</xdr:rowOff>
    </xdr:from>
    <xdr:to>
      <xdr:col>6</xdr:col>
      <xdr:colOff>946601</xdr:colOff>
      <xdr:row>6</xdr:row>
      <xdr:rowOff>672981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26FF52C-2C7C-2641-9C30-551B031D1251}"/>
            </a:ext>
          </a:extLst>
        </xdr:cNvPr>
        <xdr:cNvSpPr txBox="1"/>
      </xdr:nvSpPr>
      <xdr:spPr>
        <a:xfrm>
          <a:off x="10135768" y="341458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922383</xdr:colOff>
      <xdr:row>6</xdr:row>
      <xdr:rowOff>304385</xdr:rowOff>
    </xdr:from>
    <xdr:to>
      <xdr:col>6</xdr:col>
      <xdr:colOff>1966147</xdr:colOff>
      <xdr:row>6</xdr:row>
      <xdr:rowOff>673571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E3FF097-314D-C848-9797-CD7E1F273F28}"/>
            </a:ext>
          </a:extLst>
        </xdr:cNvPr>
        <xdr:cNvSpPr txBox="1"/>
      </xdr:nvSpPr>
      <xdr:spPr>
        <a:xfrm>
          <a:off x="11396316" y="3415172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541164</xdr:colOff>
      <xdr:row>6</xdr:row>
      <xdr:rowOff>307044</xdr:rowOff>
    </xdr:from>
    <xdr:to>
      <xdr:col>7</xdr:col>
      <xdr:colOff>1664076</xdr:colOff>
      <xdr:row>6</xdr:row>
      <xdr:rowOff>676230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2969165-CCDE-DC4E-A46A-640EB2A048D0}"/>
            </a:ext>
          </a:extLst>
        </xdr:cNvPr>
        <xdr:cNvSpPr txBox="1"/>
      </xdr:nvSpPr>
      <xdr:spPr>
        <a:xfrm>
          <a:off x="13498018" y="3417831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1584925</xdr:colOff>
      <xdr:row>6</xdr:row>
      <xdr:rowOff>299662</xdr:rowOff>
    </xdr:from>
    <xdr:to>
      <xdr:col>9</xdr:col>
      <xdr:colOff>0</xdr:colOff>
      <xdr:row>6</xdr:row>
      <xdr:rowOff>668849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9A352FE-3164-BD4A-AE9D-FDE01622584A}"/>
            </a:ext>
          </a:extLst>
        </xdr:cNvPr>
        <xdr:cNvSpPr txBox="1"/>
      </xdr:nvSpPr>
      <xdr:spPr>
        <a:xfrm>
          <a:off x="14541779" y="3410449"/>
          <a:ext cx="338091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2229292</xdr:colOff>
      <xdr:row>8</xdr:row>
      <xdr:rowOff>285301</xdr:rowOff>
    </xdr:from>
    <xdr:to>
      <xdr:col>9</xdr:col>
      <xdr:colOff>10559</xdr:colOff>
      <xdr:row>8</xdr:row>
      <xdr:rowOff>639720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003A5BC-DABC-8048-AE43-30CE7580262B}"/>
            </a:ext>
          </a:extLst>
        </xdr:cNvPr>
        <xdr:cNvSpPr txBox="1"/>
      </xdr:nvSpPr>
      <xdr:spPr>
        <a:xfrm>
          <a:off x="15186146" y="4666088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1342342</xdr:colOff>
      <xdr:row>8</xdr:row>
      <xdr:rowOff>285303</xdr:rowOff>
    </xdr:from>
    <xdr:to>
      <xdr:col>3</xdr:col>
      <xdr:colOff>553941</xdr:colOff>
      <xdr:row>8</xdr:row>
      <xdr:rowOff>654489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815D46F-5F18-A843-917B-1F51AE68513B}"/>
            </a:ext>
          </a:extLst>
        </xdr:cNvPr>
        <xdr:cNvSpPr txBox="1"/>
      </xdr:nvSpPr>
      <xdr:spPr>
        <a:xfrm>
          <a:off x="1884589" y="4666090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14271</xdr:colOff>
      <xdr:row>8</xdr:row>
      <xdr:rowOff>285300</xdr:rowOff>
    </xdr:from>
    <xdr:to>
      <xdr:col>2</xdr:col>
      <xdr:colOff>1371879</xdr:colOff>
      <xdr:row>8</xdr:row>
      <xdr:rowOff>654487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A47FD81-4C70-D34A-8550-AF2BFF04135A}"/>
            </a:ext>
          </a:extLst>
        </xdr:cNvPr>
        <xdr:cNvSpPr txBox="1"/>
      </xdr:nvSpPr>
      <xdr:spPr>
        <a:xfrm>
          <a:off x="556518" y="4666087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553940</xdr:colOff>
      <xdr:row>8</xdr:row>
      <xdr:rowOff>285894</xdr:rowOff>
    </xdr:from>
    <xdr:to>
      <xdr:col>3</xdr:col>
      <xdr:colOff>1996424</xdr:colOff>
      <xdr:row>8</xdr:row>
      <xdr:rowOff>655080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A763753-1438-1B4B-813F-E6EE0D25EBAE}"/>
            </a:ext>
          </a:extLst>
        </xdr:cNvPr>
        <xdr:cNvSpPr txBox="1"/>
      </xdr:nvSpPr>
      <xdr:spPr>
        <a:xfrm>
          <a:off x="3579109" y="4666681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1996423</xdr:colOff>
      <xdr:row>8</xdr:row>
      <xdr:rowOff>281167</xdr:rowOff>
    </xdr:from>
    <xdr:to>
      <xdr:col>4</xdr:col>
      <xdr:colOff>809302</xdr:colOff>
      <xdr:row>8</xdr:row>
      <xdr:rowOff>650353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E989EE3-2614-7E49-9092-0A9A2633390D}"/>
            </a:ext>
          </a:extLst>
        </xdr:cNvPr>
        <xdr:cNvSpPr txBox="1"/>
      </xdr:nvSpPr>
      <xdr:spPr>
        <a:xfrm>
          <a:off x="5021592" y="4661954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779768</xdr:colOff>
      <xdr:row>8</xdr:row>
      <xdr:rowOff>281166</xdr:rowOff>
    </xdr:from>
    <xdr:to>
      <xdr:col>4</xdr:col>
      <xdr:colOff>2197442</xdr:colOff>
      <xdr:row>8</xdr:row>
      <xdr:rowOff>650352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CDACA29-00ED-F34F-8B07-560D666356BE}"/>
            </a:ext>
          </a:extLst>
        </xdr:cNvPr>
        <xdr:cNvSpPr txBox="1"/>
      </xdr:nvSpPr>
      <xdr:spPr>
        <a:xfrm>
          <a:off x="6287858" y="4661953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2182676</xdr:colOff>
      <xdr:row>8</xdr:row>
      <xdr:rowOff>271125</xdr:rowOff>
    </xdr:from>
    <xdr:to>
      <xdr:col>5</xdr:col>
      <xdr:colOff>980786</xdr:colOff>
      <xdr:row>8</xdr:row>
      <xdr:rowOff>640311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3A6CFEA-32F7-3C40-9D25-26F8FADA2B23}"/>
            </a:ext>
          </a:extLst>
        </xdr:cNvPr>
        <xdr:cNvSpPr txBox="1"/>
      </xdr:nvSpPr>
      <xdr:spPr>
        <a:xfrm>
          <a:off x="7690766" y="465191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951251</xdr:colOff>
      <xdr:row>8</xdr:row>
      <xdr:rowOff>271124</xdr:rowOff>
    </xdr:from>
    <xdr:to>
      <xdr:col>5</xdr:col>
      <xdr:colOff>2295088</xdr:colOff>
      <xdr:row>8</xdr:row>
      <xdr:rowOff>640310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9BFF0B-A760-A74E-9CEC-B9E0C7D920A9}"/>
            </a:ext>
          </a:extLst>
        </xdr:cNvPr>
        <xdr:cNvSpPr txBox="1"/>
      </xdr:nvSpPr>
      <xdr:spPr>
        <a:xfrm>
          <a:off x="8942262" y="4651911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2270280</xdr:colOff>
      <xdr:row>8</xdr:row>
      <xdr:rowOff>275850</xdr:rowOff>
    </xdr:from>
    <xdr:to>
      <xdr:col>6</xdr:col>
      <xdr:colOff>1068388</xdr:colOff>
      <xdr:row>8</xdr:row>
      <xdr:rowOff>645036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FE53CAD-90BA-7C4A-A4F1-DC6465484B58}"/>
            </a:ext>
          </a:extLst>
        </xdr:cNvPr>
        <xdr:cNvSpPr txBox="1"/>
      </xdr:nvSpPr>
      <xdr:spPr>
        <a:xfrm>
          <a:off x="10261291" y="4656637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1053621</xdr:colOff>
      <xdr:row>8</xdr:row>
      <xdr:rowOff>275849</xdr:rowOff>
    </xdr:from>
    <xdr:to>
      <xdr:col>6</xdr:col>
      <xdr:colOff>2397458</xdr:colOff>
      <xdr:row>8</xdr:row>
      <xdr:rowOff>645035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92DB353-93A1-F342-A23C-53D8913F4D8E}"/>
            </a:ext>
          </a:extLst>
        </xdr:cNvPr>
        <xdr:cNvSpPr txBox="1"/>
      </xdr:nvSpPr>
      <xdr:spPr>
        <a:xfrm>
          <a:off x="11527554" y="4656636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2402185</xdr:colOff>
      <xdr:row>8</xdr:row>
      <xdr:rowOff>280576</xdr:rowOff>
    </xdr:from>
    <xdr:to>
      <xdr:col>7</xdr:col>
      <xdr:colOff>1200295</xdr:colOff>
      <xdr:row>8</xdr:row>
      <xdr:rowOff>649762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91A63A1-3848-A34F-BC42-828A4973E216}"/>
            </a:ext>
          </a:extLst>
        </xdr:cNvPr>
        <xdr:cNvSpPr txBox="1"/>
      </xdr:nvSpPr>
      <xdr:spPr>
        <a:xfrm>
          <a:off x="12876118" y="4661363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1200296</xdr:colOff>
      <xdr:row>8</xdr:row>
      <xdr:rowOff>280575</xdr:rowOff>
    </xdr:from>
    <xdr:to>
      <xdr:col>7</xdr:col>
      <xdr:colOff>2244060</xdr:colOff>
      <xdr:row>8</xdr:row>
      <xdr:rowOff>649761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F7D789B-151B-4D4E-99D4-056CEFD52DDF}"/>
            </a:ext>
          </a:extLst>
        </xdr:cNvPr>
        <xdr:cNvSpPr txBox="1"/>
      </xdr:nvSpPr>
      <xdr:spPr>
        <a:xfrm>
          <a:off x="14157150" y="4661362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348191</xdr:rowOff>
    </xdr:from>
    <xdr:to>
      <xdr:col>3</xdr:col>
      <xdr:colOff>337660</xdr:colOff>
      <xdr:row>10</xdr:row>
      <xdr:rowOff>702609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A14C31E-8FA4-2047-9AA7-C7D5D19342BC}"/>
            </a:ext>
          </a:extLst>
        </xdr:cNvPr>
        <xdr:cNvSpPr txBox="1"/>
      </xdr:nvSpPr>
      <xdr:spPr>
        <a:xfrm>
          <a:off x="542247" y="5998978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322892</xdr:colOff>
      <xdr:row>10</xdr:row>
      <xdr:rowOff>333425</xdr:rowOff>
    </xdr:from>
    <xdr:to>
      <xdr:col>3</xdr:col>
      <xdr:colOff>1765376</xdr:colOff>
      <xdr:row>10</xdr:row>
      <xdr:rowOff>702611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7466B28-9010-4B4B-A1B9-63CFA2171897}"/>
            </a:ext>
          </a:extLst>
        </xdr:cNvPr>
        <xdr:cNvSpPr txBox="1"/>
      </xdr:nvSpPr>
      <xdr:spPr>
        <a:xfrm>
          <a:off x="3348061" y="5984212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1765374</xdr:colOff>
      <xdr:row>10</xdr:row>
      <xdr:rowOff>328698</xdr:rowOff>
    </xdr:from>
    <xdr:to>
      <xdr:col>4</xdr:col>
      <xdr:colOff>581988</xdr:colOff>
      <xdr:row>10</xdr:row>
      <xdr:rowOff>697884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3F33C35-9FA3-324F-86B7-4E770B95B3C0}"/>
            </a:ext>
          </a:extLst>
        </xdr:cNvPr>
        <xdr:cNvSpPr txBox="1"/>
      </xdr:nvSpPr>
      <xdr:spPr>
        <a:xfrm>
          <a:off x="4790543" y="5979485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571947</xdr:colOff>
      <xdr:row>10</xdr:row>
      <xdr:rowOff>323383</xdr:rowOff>
    </xdr:from>
    <xdr:to>
      <xdr:col>4</xdr:col>
      <xdr:colOff>2033924</xdr:colOff>
      <xdr:row>10</xdr:row>
      <xdr:rowOff>692569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D43CF43-D7CF-0145-8940-23E17D44CD28}"/>
            </a:ext>
          </a:extLst>
        </xdr:cNvPr>
        <xdr:cNvSpPr txBox="1"/>
      </xdr:nvSpPr>
      <xdr:spPr>
        <a:xfrm>
          <a:off x="6080037" y="5974170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2029199</xdr:colOff>
      <xdr:row>10</xdr:row>
      <xdr:rowOff>318656</xdr:rowOff>
    </xdr:from>
    <xdr:to>
      <xdr:col>5</xdr:col>
      <xdr:colOff>831044</xdr:colOff>
      <xdr:row>10</xdr:row>
      <xdr:rowOff>687842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9DC5F95-C1E8-B249-9BC8-186839F36D82}"/>
            </a:ext>
          </a:extLst>
        </xdr:cNvPr>
        <xdr:cNvSpPr txBox="1"/>
      </xdr:nvSpPr>
      <xdr:spPr>
        <a:xfrm>
          <a:off x="7537289" y="596944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801509</xdr:colOff>
      <xdr:row>10</xdr:row>
      <xdr:rowOff>318655</xdr:rowOff>
    </xdr:from>
    <xdr:to>
      <xdr:col>5</xdr:col>
      <xdr:colOff>2145346</xdr:colOff>
      <xdr:row>10</xdr:row>
      <xdr:rowOff>687841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E269450-81EE-9C4E-8326-B6549D11F6AB}"/>
            </a:ext>
          </a:extLst>
        </xdr:cNvPr>
        <xdr:cNvSpPr txBox="1"/>
      </xdr:nvSpPr>
      <xdr:spPr>
        <a:xfrm>
          <a:off x="8792520" y="5969442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1808430</xdr:colOff>
      <xdr:row>10</xdr:row>
      <xdr:rowOff>318656</xdr:rowOff>
    </xdr:from>
    <xdr:to>
      <xdr:col>7</xdr:col>
      <xdr:colOff>536439</xdr:colOff>
      <xdr:row>10</xdr:row>
      <xdr:rowOff>687843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FACE6B4-140A-A54C-B32F-A399B2416B04}"/>
            </a:ext>
          </a:extLst>
        </xdr:cNvPr>
        <xdr:cNvSpPr txBox="1"/>
      </xdr:nvSpPr>
      <xdr:spPr>
        <a:xfrm>
          <a:off x="12282363" y="5969443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2144757</xdr:colOff>
      <xdr:row>10</xdr:row>
      <xdr:rowOff>318065</xdr:rowOff>
    </xdr:from>
    <xdr:to>
      <xdr:col>6</xdr:col>
      <xdr:colOff>946601</xdr:colOff>
      <xdr:row>10</xdr:row>
      <xdr:rowOff>687251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52F386C-0492-E74A-9025-5BB0FE7EF9B8}"/>
            </a:ext>
          </a:extLst>
        </xdr:cNvPr>
        <xdr:cNvSpPr txBox="1"/>
      </xdr:nvSpPr>
      <xdr:spPr>
        <a:xfrm>
          <a:off x="10135768" y="596885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922383</xdr:colOff>
      <xdr:row>10</xdr:row>
      <xdr:rowOff>318655</xdr:rowOff>
    </xdr:from>
    <xdr:to>
      <xdr:col>6</xdr:col>
      <xdr:colOff>1966147</xdr:colOff>
      <xdr:row>10</xdr:row>
      <xdr:rowOff>687841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7B8B614-3640-B146-8647-EEA7793AE14D}"/>
            </a:ext>
          </a:extLst>
        </xdr:cNvPr>
        <xdr:cNvSpPr txBox="1"/>
      </xdr:nvSpPr>
      <xdr:spPr>
        <a:xfrm>
          <a:off x="11396316" y="5969442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541164</xdr:colOff>
      <xdr:row>10</xdr:row>
      <xdr:rowOff>321314</xdr:rowOff>
    </xdr:from>
    <xdr:to>
      <xdr:col>7</xdr:col>
      <xdr:colOff>1664076</xdr:colOff>
      <xdr:row>10</xdr:row>
      <xdr:rowOff>690500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A6E6F7A-C459-A542-A0A0-4A0DED09828E}"/>
            </a:ext>
          </a:extLst>
        </xdr:cNvPr>
        <xdr:cNvSpPr txBox="1"/>
      </xdr:nvSpPr>
      <xdr:spPr>
        <a:xfrm>
          <a:off x="13498018" y="5972101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1584925</xdr:colOff>
      <xdr:row>10</xdr:row>
      <xdr:rowOff>313932</xdr:rowOff>
    </xdr:from>
    <xdr:to>
      <xdr:col>8</xdr:col>
      <xdr:colOff>2454215</xdr:colOff>
      <xdr:row>10</xdr:row>
      <xdr:rowOff>683119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6F5227B-C248-C143-802C-3F45791F04D6}"/>
            </a:ext>
          </a:extLst>
        </xdr:cNvPr>
        <xdr:cNvSpPr txBox="1"/>
      </xdr:nvSpPr>
      <xdr:spPr>
        <a:xfrm>
          <a:off x="14541779" y="5964719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2229290</xdr:colOff>
      <xdr:row>12</xdr:row>
      <xdr:rowOff>342379</xdr:rowOff>
    </xdr:from>
    <xdr:to>
      <xdr:col>9</xdr:col>
      <xdr:colOff>10557</xdr:colOff>
      <xdr:row>12</xdr:row>
      <xdr:rowOff>696798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F8B0424-7BA9-0849-9B8C-2A4D59CA94AC}"/>
            </a:ext>
          </a:extLst>
        </xdr:cNvPr>
        <xdr:cNvSpPr txBox="1"/>
      </xdr:nvSpPr>
      <xdr:spPr>
        <a:xfrm>
          <a:off x="15186144" y="7263166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1342340</xdr:colOff>
      <xdr:row>12</xdr:row>
      <xdr:rowOff>342381</xdr:rowOff>
    </xdr:from>
    <xdr:to>
      <xdr:col>3</xdr:col>
      <xdr:colOff>553939</xdr:colOff>
      <xdr:row>12</xdr:row>
      <xdr:rowOff>711567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70930-2D1E-7447-A9BE-306E548D8EAF}"/>
            </a:ext>
          </a:extLst>
        </xdr:cNvPr>
        <xdr:cNvSpPr txBox="1"/>
      </xdr:nvSpPr>
      <xdr:spPr>
        <a:xfrm>
          <a:off x="1884587" y="7263168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14269</xdr:colOff>
      <xdr:row>12</xdr:row>
      <xdr:rowOff>342378</xdr:rowOff>
    </xdr:from>
    <xdr:to>
      <xdr:col>2</xdr:col>
      <xdr:colOff>1371877</xdr:colOff>
      <xdr:row>12</xdr:row>
      <xdr:rowOff>711565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0B1391B-BDD3-2640-9B3A-251019687935}"/>
            </a:ext>
          </a:extLst>
        </xdr:cNvPr>
        <xdr:cNvSpPr txBox="1"/>
      </xdr:nvSpPr>
      <xdr:spPr>
        <a:xfrm>
          <a:off x="556516" y="7263165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553938</xdr:colOff>
      <xdr:row>12</xdr:row>
      <xdr:rowOff>342972</xdr:rowOff>
    </xdr:from>
    <xdr:to>
      <xdr:col>3</xdr:col>
      <xdr:colOff>1996422</xdr:colOff>
      <xdr:row>12</xdr:row>
      <xdr:rowOff>712158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76BFAC4-BBAF-B04E-AC4D-C0A56FA9F244}"/>
            </a:ext>
          </a:extLst>
        </xdr:cNvPr>
        <xdr:cNvSpPr txBox="1"/>
      </xdr:nvSpPr>
      <xdr:spPr>
        <a:xfrm>
          <a:off x="3579107" y="7263759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1996421</xdr:colOff>
      <xdr:row>12</xdr:row>
      <xdr:rowOff>338245</xdr:rowOff>
    </xdr:from>
    <xdr:to>
      <xdr:col>4</xdr:col>
      <xdr:colOff>809300</xdr:colOff>
      <xdr:row>12</xdr:row>
      <xdr:rowOff>707431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D56A806-76C3-A540-A268-56DCAE4EE078}"/>
            </a:ext>
          </a:extLst>
        </xdr:cNvPr>
        <xdr:cNvSpPr txBox="1"/>
      </xdr:nvSpPr>
      <xdr:spPr>
        <a:xfrm>
          <a:off x="5021590" y="7259032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779766</xdr:colOff>
      <xdr:row>12</xdr:row>
      <xdr:rowOff>338244</xdr:rowOff>
    </xdr:from>
    <xdr:to>
      <xdr:col>4</xdr:col>
      <xdr:colOff>2197440</xdr:colOff>
      <xdr:row>12</xdr:row>
      <xdr:rowOff>707430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3172B74-E766-2149-9E27-F35829A72DBB}"/>
            </a:ext>
          </a:extLst>
        </xdr:cNvPr>
        <xdr:cNvSpPr txBox="1"/>
      </xdr:nvSpPr>
      <xdr:spPr>
        <a:xfrm>
          <a:off x="6287856" y="7259031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2182674</xdr:colOff>
      <xdr:row>12</xdr:row>
      <xdr:rowOff>328203</xdr:rowOff>
    </xdr:from>
    <xdr:to>
      <xdr:col>5</xdr:col>
      <xdr:colOff>980784</xdr:colOff>
      <xdr:row>12</xdr:row>
      <xdr:rowOff>697389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BE07BA4-2815-834F-9B52-3CE76056FC6D}"/>
            </a:ext>
          </a:extLst>
        </xdr:cNvPr>
        <xdr:cNvSpPr txBox="1"/>
      </xdr:nvSpPr>
      <xdr:spPr>
        <a:xfrm>
          <a:off x="7690764" y="7248990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951249</xdr:colOff>
      <xdr:row>12</xdr:row>
      <xdr:rowOff>328202</xdr:rowOff>
    </xdr:from>
    <xdr:to>
      <xdr:col>5</xdr:col>
      <xdr:colOff>2295086</xdr:colOff>
      <xdr:row>12</xdr:row>
      <xdr:rowOff>697388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70C50EA-5CCE-9D49-A4C5-3FCD11802218}"/>
            </a:ext>
          </a:extLst>
        </xdr:cNvPr>
        <xdr:cNvSpPr txBox="1"/>
      </xdr:nvSpPr>
      <xdr:spPr>
        <a:xfrm>
          <a:off x="8942260" y="7248989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2270278</xdr:colOff>
      <xdr:row>12</xdr:row>
      <xdr:rowOff>332928</xdr:rowOff>
    </xdr:from>
    <xdr:to>
      <xdr:col>6</xdr:col>
      <xdr:colOff>1068386</xdr:colOff>
      <xdr:row>12</xdr:row>
      <xdr:rowOff>702114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E0DDBF8-860B-D946-840B-D17010D5AB87}"/>
            </a:ext>
          </a:extLst>
        </xdr:cNvPr>
        <xdr:cNvSpPr txBox="1"/>
      </xdr:nvSpPr>
      <xdr:spPr>
        <a:xfrm>
          <a:off x="10261289" y="7253715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1053619</xdr:colOff>
      <xdr:row>12</xdr:row>
      <xdr:rowOff>332927</xdr:rowOff>
    </xdr:from>
    <xdr:to>
      <xdr:col>6</xdr:col>
      <xdr:colOff>2397456</xdr:colOff>
      <xdr:row>12</xdr:row>
      <xdr:rowOff>702113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41F62E4-674E-6343-8DB6-1F0A5919691A}"/>
            </a:ext>
          </a:extLst>
        </xdr:cNvPr>
        <xdr:cNvSpPr txBox="1"/>
      </xdr:nvSpPr>
      <xdr:spPr>
        <a:xfrm>
          <a:off x="11527552" y="7253714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2402183</xdr:colOff>
      <xdr:row>12</xdr:row>
      <xdr:rowOff>337654</xdr:rowOff>
    </xdr:from>
    <xdr:to>
      <xdr:col>7</xdr:col>
      <xdr:colOff>1200293</xdr:colOff>
      <xdr:row>12</xdr:row>
      <xdr:rowOff>706840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989ECC5-A515-BA42-B166-ED1CC878FAF5}"/>
            </a:ext>
          </a:extLst>
        </xdr:cNvPr>
        <xdr:cNvSpPr txBox="1"/>
      </xdr:nvSpPr>
      <xdr:spPr>
        <a:xfrm>
          <a:off x="12876116" y="725844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1200294</xdr:colOff>
      <xdr:row>12</xdr:row>
      <xdr:rowOff>337653</xdr:rowOff>
    </xdr:from>
    <xdr:to>
      <xdr:col>7</xdr:col>
      <xdr:colOff>2244058</xdr:colOff>
      <xdr:row>12</xdr:row>
      <xdr:rowOff>706839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ABD977E-D430-2D40-A09D-36743A56D8BB}"/>
            </a:ext>
          </a:extLst>
        </xdr:cNvPr>
        <xdr:cNvSpPr txBox="1"/>
      </xdr:nvSpPr>
      <xdr:spPr>
        <a:xfrm>
          <a:off x="14157148" y="7258440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329198</xdr:rowOff>
    </xdr:from>
    <xdr:to>
      <xdr:col>3</xdr:col>
      <xdr:colOff>337660</xdr:colOff>
      <xdr:row>14</xdr:row>
      <xdr:rowOff>683616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3F1A049-0DE2-0A4D-A25F-C4B0C7094278}"/>
            </a:ext>
          </a:extLst>
        </xdr:cNvPr>
        <xdr:cNvSpPr txBox="1"/>
      </xdr:nvSpPr>
      <xdr:spPr>
        <a:xfrm>
          <a:off x="542247" y="8519985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322892</xdr:colOff>
      <xdr:row>14</xdr:row>
      <xdr:rowOff>314432</xdr:rowOff>
    </xdr:from>
    <xdr:to>
      <xdr:col>3</xdr:col>
      <xdr:colOff>1765376</xdr:colOff>
      <xdr:row>14</xdr:row>
      <xdr:rowOff>683618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3CC098E-6E60-B247-AE31-10223DF35624}"/>
            </a:ext>
          </a:extLst>
        </xdr:cNvPr>
        <xdr:cNvSpPr txBox="1"/>
      </xdr:nvSpPr>
      <xdr:spPr>
        <a:xfrm>
          <a:off x="3348061" y="8505219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1765374</xdr:colOff>
      <xdr:row>14</xdr:row>
      <xdr:rowOff>309705</xdr:rowOff>
    </xdr:from>
    <xdr:to>
      <xdr:col>4</xdr:col>
      <xdr:colOff>581988</xdr:colOff>
      <xdr:row>14</xdr:row>
      <xdr:rowOff>678891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65B2B34-7762-1D47-ACBB-9F0EBB2E749B}"/>
            </a:ext>
          </a:extLst>
        </xdr:cNvPr>
        <xdr:cNvSpPr txBox="1"/>
      </xdr:nvSpPr>
      <xdr:spPr>
        <a:xfrm>
          <a:off x="4790543" y="8500492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571947</xdr:colOff>
      <xdr:row>14</xdr:row>
      <xdr:rowOff>304390</xdr:rowOff>
    </xdr:from>
    <xdr:to>
      <xdr:col>4</xdr:col>
      <xdr:colOff>2033924</xdr:colOff>
      <xdr:row>14</xdr:row>
      <xdr:rowOff>673576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111DC39-82ED-9F48-9676-9912D8EED4AD}"/>
            </a:ext>
          </a:extLst>
        </xdr:cNvPr>
        <xdr:cNvSpPr txBox="1"/>
      </xdr:nvSpPr>
      <xdr:spPr>
        <a:xfrm>
          <a:off x="6080037" y="8495177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2029199</xdr:colOff>
      <xdr:row>14</xdr:row>
      <xdr:rowOff>299663</xdr:rowOff>
    </xdr:from>
    <xdr:to>
      <xdr:col>5</xdr:col>
      <xdr:colOff>14270</xdr:colOff>
      <xdr:row>14</xdr:row>
      <xdr:rowOff>668849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5850F89-42A0-D648-8B3D-9C1929CE23B7}"/>
            </a:ext>
          </a:extLst>
        </xdr:cNvPr>
        <xdr:cNvSpPr txBox="1"/>
      </xdr:nvSpPr>
      <xdr:spPr>
        <a:xfrm>
          <a:off x="7537289" y="8490450"/>
          <a:ext cx="467992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5349E6-D4C5-4640-BBE0-0061DD12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246024</xdr:rowOff>
    </xdr:from>
    <xdr:to>
      <xdr:col>5</xdr:col>
      <xdr:colOff>852966</xdr:colOff>
      <xdr:row>6</xdr:row>
      <xdr:rowOff>615210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66A864-B6B0-6249-B5E1-D27838EF72CF}"/>
            </a:ext>
          </a:extLst>
        </xdr:cNvPr>
        <xdr:cNvSpPr txBox="1"/>
      </xdr:nvSpPr>
      <xdr:spPr>
        <a:xfrm>
          <a:off x="7962900" y="3357524"/>
          <a:ext cx="8529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A</a:t>
          </a:r>
        </a:p>
      </xdr:txBody>
    </xdr:sp>
    <xdr:clientData/>
  </xdr:twoCellAnchor>
  <xdr:twoCellAnchor>
    <xdr:from>
      <xdr:col>5</xdr:col>
      <xdr:colOff>823431</xdr:colOff>
      <xdr:row>6</xdr:row>
      <xdr:rowOff>246023</xdr:rowOff>
    </xdr:from>
    <xdr:to>
      <xdr:col>5</xdr:col>
      <xdr:colOff>2167268</xdr:colOff>
      <xdr:row>6</xdr:row>
      <xdr:rowOff>615209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3D638E-5A0A-E045-BC52-F77A2B02379D}"/>
            </a:ext>
          </a:extLst>
        </xdr:cNvPr>
        <xdr:cNvSpPr txBox="1"/>
      </xdr:nvSpPr>
      <xdr:spPr>
        <a:xfrm>
          <a:off x="8786331" y="33575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1836774</xdr:colOff>
      <xdr:row>6</xdr:row>
      <xdr:rowOff>246024</xdr:rowOff>
    </xdr:from>
    <xdr:to>
      <xdr:col>7</xdr:col>
      <xdr:colOff>571204</xdr:colOff>
      <xdr:row>6</xdr:row>
      <xdr:rowOff>615211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85CB7A-C491-E943-8484-AB1E846751CC}"/>
            </a:ext>
          </a:extLst>
        </xdr:cNvPr>
        <xdr:cNvSpPr txBox="1"/>
      </xdr:nvSpPr>
      <xdr:spPr>
        <a:xfrm>
          <a:off x="12276174" y="33575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2166679</xdr:colOff>
      <xdr:row>6</xdr:row>
      <xdr:rowOff>245433</xdr:rowOff>
    </xdr:from>
    <xdr:to>
      <xdr:col>6</xdr:col>
      <xdr:colOff>974945</xdr:colOff>
      <xdr:row>6</xdr:row>
      <xdr:rowOff>614619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E0B5D2-1EEE-4942-B145-4D9B08B3A770}"/>
            </a:ext>
          </a:extLst>
        </xdr:cNvPr>
        <xdr:cNvSpPr txBox="1"/>
      </xdr:nvSpPr>
      <xdr:spPr>
        <a:xfrm>
          <a:off x="10129579" y="33569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950727</xdr:colOff>
      <xdr:row>6</xdr:row>
      <xdr:rowOff>246023</xdr:rowOff>
    </xdr:from>
    <xdr:to>
      <xdr:col>6</xdr:col>
      <xdr:colOff>1994491</xdr:colOff>
      <xdr:row>6</xdr:row>
      <xdr:rowOff>615209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DBB3685-BCDE-FA45-B73D-CBCBAA378D15}"/>
            </a:ext>
          </a:extLst>
        </xdr:cNvPr>
        <xdr:cNvSpPr txBox="1"/>
      </xdr:nvSpPr>
      <xdr:spPr>
        <a:xfrm>
          <a:off x="11390127" y="33575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575929</xdr:colOff>
      <xdr:row>6</xdr:row>
      <xdr:rowOff>248682</xdr:rowOff>
    </xdr:from>
    <xdr:to>
      <xdr:col>7</xdr:col>
      <xdr:colOff>1698841</xdr:colOff>
      <xdr:row>6</xdr:row>
      <xdr:rowOff>617868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3ADBC38-4627-4E49-9797-12D40F130A5B}"/>
            </a:ext>
          </a:extLst>
        </xdr:cNvPr>
        <xdr:cNvSpPr txBox="1"/>
      </xdr:nvSpPr>
      <xdr:spPr>
        <a:xfrm>
          <a:off x="13491829" y="33601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1619690</xdr:colOff>
      <xdr:row>6</xdr:row>
      <xdr:rowOff>241300</xdr:rowOff>
    </xdr:from>
    <xdr:to>
      <xdr:col>9</xdr:col>
      <xdr:colOff>18901</xdr:colOff>
      <xdr:row>6</xdr:row>
      <xdr:rowOff>610487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11FE32C-B87A-A845-B973-A97A0B9DFE6C}"/>
            </a:ext>
          </a:extLst>
        </xdr:cNvPr>
        <xdr:cNvSpPr txBox="1"/>
      </xdr:nvSpPr>
      <xdr:spPr>
        <a:xfrm>
          <a:off x="14535590" y="33528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2247128</xdr:colOff>
      <xdr:row>8</xdr:row>
      <xdr:rowOff>331677</xdr:rowOff>
    </xdr:from>
    <xdr:to>
      <xdr:col>9</xdr:col>
      <xdr:colOff>41238</xdr:colOff>
      <xdr:row>8</xdr:row>
      <xdr:rowOff>686096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EE3C651-6DB1-7940-91BD-3BB67FF58891}"/>
            </a:ext>
          </a:extLst>
        </xdr:cNvPr>
        <xdr:cNvSpPr txBox="1"/>
      </xdr:nvSpPr>
      <xdr:spPr>
        <a:xfrm>
          <a:off x="15163028" y="47131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1328071</xdr:colOff>
      <xdr:row>8</xdr:row>
      <xdr:rowOff>331679</xdr:rowOff>
    </xdr:from>
    <xdr:to>
      <xdr:col>3</xdr:col>
      <xdr:colOff>546092</xdr:colOff>
      <xdr:row>8</xdr:row>
      <xdr:rowOff>700865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58CD609-6B65-A444-A474-49623B20A5FD}"/>
            </a:ext>
          </a:extLst>
        </xdr:cNvPr>
        <xdr:cNvSpPr txBox="1"/>
      </xdr:nvSpPr>
      <xdr:spPr>
        <a:xfrm>
          <a:off x="1861471" y="47131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8</xdr:row>
      <xdr:rowOff>331676</xdr:rowOff>
    </xdr:from>
    <xdr:to>
      <xdr:col>2</xdr:col>
      <xdr:colOff>1357608</xdr:colOff>
      <xdr:row>8</xdr:row>
      <xdr:rowOff>700863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360AFDA-99F4-D040-AD5B-16D7F20EAB33}"/>
            </a:ext>
          </a:extLst>
        </xdr:cNvPr>
        <xdr:cNvSpPr txBox="1"/>
      </xdr:nvSpPr>
      <xdr:spPr>
        <a:xfrm>
          <a:off x="533400" y="4713176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546091</xdr:colOff>
      <xdr:row>8</xdr:row>
      <xdr:rowOff>332270</xdr:rowOff>
    </xdr:from>
    <xdr:to>
      <xdr:col>3</xdr:col>
      <xdr:colOff>1988575</xdr:colOff>
      <xdr:row>8</xdr:row>
      <xdr:rowOff>701456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F139D2D-AB6E-4144-9986-2D7988376FF6}"/>
            </a:ext>
          </a:extLst>
        </xdr:cNvPr>
        <xdr:cNvSpPr txBox="1"/>
      </xdr:nvSpPr>
      <xdr:spPr>
        <a:xfrm>
          <a:off x="3555991" y="47137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1988574</xdr:colOff>
      <xdr:row>8</xdr:row>
      <xdr:rowOff>327543</xdr:rowOff>
    </xdr:from>
    <xdr:to>
      <xdr:col>4</xdr:col>
      <xdr:colOff>807874</xdr:colOff>
      <xdr:row>8</xdr:row>
      <xdr:rowOff>696729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1CF4FD1-566D-0C4D-BB8F-A5FDBF00B346}"/>
            </a:ext>
          </a:extLst>
        </xdr:cNvPr>
        <xdr:cNvSpPr txBox="1"/>
      </xdr:nvSpPr>
      <xdr:spPr>
        <a:xfrm>
          <a:off x="4998474" y="47090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778340</xdr:colOff>
      <xdr:row>8</xdr:row>
      <xdr:rowOff>327542</xdr:rowOff>
    </xdr:from>
    <xdr:to>
      <xdr:col>4</xdr:col>
      <xdr:colOff>2196014</xdr:colOff>
      <xdr:row>8</xdr:row>
      <xdr:rowOff>696728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D37E6B3-3705-454C-AF73-5B40D00ED7AF}"/>
            </a:ext>
          </a:extLst>
        </xdr:cNvPr>
        <xdr:cNvSpPr txBox="1"/>
      </xdr:nvSpPr>
      <xdr:spPr>
        <a:xfrm>
          <a:off x="6264740" y="47090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2181248</xdr:colOff>
      <xdr:row>8</xdr:row>
      <xdr:rowOff>317501</xdr:rowOff>
    </xdr:from>
    <xdr:to>
      <xdr:col>5</xdr:col>
      <xdr:colOff>985779</xdr:colOff>
      <xdr:row>8</xdr:row>
      <xdr:rowOff>686687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B56E449-6954-1649-93C3-4DDCD9D382E8}"/>
            </a:ext>
          </a:extLst>
        </xdr:cNvPr>
        <xdr:cNvSpPr txBox="1"/>
      </xdr:nvSpPr>
      <xdr:spPr>
        <a:xfrm>
          <a:off x="7667648" y="46990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956244</xdr:colOff>
      <xdr:row>8</xdr:row>
      <xdr:rowOff>317500</xdr:rowOff>
    </xdr:from>
    <xdr:to>
      <xdr:col>5</xdr:col>
      <xdr:colOff>2300081</xdr:colOff>
      <xdr:row>8</xdr:row>
      <xdr:rowOff>686686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E8EFE2A-852A-0348-AB86-F812E6F30B14}"/>
            </a:ext>
          </a:extLst>
        </xdr:cNvPr>
        <xdr:cNvSpPr txBox="1"/>
      </xdr:nvSpPr>
      <xdr:spPr>
        <a:xfrm>
          <a:off x="8919144" y="46990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2275273</xdr:colOff>
      <xdr:row>8</xdr:row>
      <xdr:rowOff>322226</xdr:rowOff>
    </xdr:from>
    <xdr:to>
      <xdr:col>6</xdr:col>
      <xdr:colOff>1079803</xdr:colOff>
      <xdr:row>8</xdr:row>
      <xdr:rowOff>691412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940C4ED-3C28-CA48-A288-FD8E46F45F49}"/>
            </a:ext>
          </a:extLst>
        </xdr:cNvPr>
        <xdr:cNvSpPr txBox="1"/>
      </xdr:nvSpPr>
      <xdr:spPr>
        <a:xfrm>
          <a:off x="10238173" y="47037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1065036</xdr:colOff>
      <xdr:row>8</xdr:row>
      <xdr:rowOff>322225</xdr:rowOff>
    </xdr:from>
    <xdr:to>
      <xdr:col>6</xdr:col>
      <xdr:colOff>2408873</xdr:colOff>
      <xdr:row>8</xdr:row>
      <xdr:rowOff>691411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F6B44C9-F062-634A-A3CE-EFDD8A262709}"/>
            </a:ext>
          </a:extLst>
        </xdr:cNvPr>
        <xdr:cNvSpPr txBox="1"/>
      </xdr:nvSpPr>
      <xdr:spPr>
        <a:xfrm>
          <a:off x="11504436" y="47037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2413600</xdr:colOff>
      <xdr:row>8</xdr:row>
      <xdr:rowOff>326952</xdr:rowOff>
    </xdr:from>
    <xdr:to>
      <xdr:col>7</xdr:col>
      <xdr:colOff>1218131</xdr:colOff>
      <xdr:row>8</xdr:row>
      <xdr:rowOff>696138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45B4A56-B0C0-F64F-A5BB-392F623D0291}"/>
            </a:ext>
          </a:extLst>
        </xdr:cNvPr>
        <xdr:cNvSpPr txBox="1"/>
      </xdr:nvSpPr>
      <xdr:spPr>
        <a:xfrm>
          <a:off x="12853000" y="47084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1218132</xdr:colOff>
      <xdr:row>8</xdr:row>
      <xdr:rowOff>326951</xdr:rowOff>
    </xdr:from>
    <xdr:to>
      <xdr:col>7</xdr:col>
      <xdr:colOff>2261896</xdr:colOff>
      <xdr:row>8</xdr:row>
      <xdr:rowOff>696137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AB3A234-AB9A-7A4D-B214-CEB40530132F}"/>
            </a:ext>
          </a:extLst>
        </xdr:cNvPr>
        <xdr:cNvSpPr txBox="1"/>
      </xdr:nvSpPr>
      <xdr:spPr>
        <a:xfrm>
          <a:off x="14134032" y="47084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326359</xdr:rowOff>
    </xdr:from>
    <xdr:to>
      <xdr:col>3</xdr:col>
      <xdr:colOff>344082</xdr:colOff>
      <xdr:row>10</xdr:row>
      <xdr:rowOff>680777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BAD289E-8148-5943-902E-08F44397E2AC}"/>
            </a:ext>
          </a:extLst>
        </xdr:cNvPr>
        <xdr:cNvSpPr txBox="1"/>
      </xdr:nvSpPr>
      <xdr:spPr>
        <a:xfrm>
          <a:off x="533400" y="5977859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10</xdr:row>
      <xdr:rowOff>311593</xdr:rowOff>
    </xdr:from>
    <xdr:to>
      <xdr:col>3</xdr:col>
      <xdr:colOff>1771798</xdr:colOff>
      <xdr:row>10</xdr:row>
      <xdr:rowOff>680779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4C7E775-1310-FB47-91EC-4DEC9601848B}"/>
            </a:ext>
          </a:extLst>
        </xdr:cNvPr>
        <xdr:cNvSpPr txBox="1"/>
      </xdr:nvSpPr>
      <xdr:spPr>
        <a:xfrm>
          <a:off x="3339214" y="5963093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10</xdr:row>
      <xdr:rowOff>306866</xdr:rowOff>
    </xdr:from>
    <xdr:to>
      <xdr:col>4</xdr:col>
      <xdr:colOff>594831</xdr:colOff>
      <xdr:row>10</xdr:row>
      <xdr:rowOff>676052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539FDA3-7F3A-D442-A6C9-05D399D380F1}"/>
            </a:ext>
          </a:extLst>
        </xdr:cNvPr>
        <xdr:cNvSpPr txBox="1"/>
      </xdr:nvSpPr>
      <xdr:spPr>
        <a:xfrm>
          <a:off x="4781696" y="5958366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10</xdr:row>
      <xdr:rowOff>301551</xdr:rowOff>
    </xdr:from>
    <xdr:to>
      <xdr:col>4</xdr:col>
      <xdr:colOff>2046767</xdr:colOff>
      <xdr:row>10</xdr:row>
      <xdr:rowOff>670737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43F3FE6-41B3-3642-86AE-99BBD53E2FCF}"/>
            </a:ext>
          </a:extLst>
        </xdr:cNvPr>
        <xdr:cNvSpPr txBox="1"/>
      </xdr:nvSpPr>
      <xdr:spPr>
        <a:xfrm>
          <a:off x="6071190" y="5953051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10</xdr:row>
      <xdr:rowOff>296824</xdr:rowOff>
    </xdr:from>
    <xdr:to>
      <xdr:col>5</xdr:col>
      <xdr:colOff>850308</xdr:colOff>
      <xdr:row>10</xdr:row>
      <xdr:rowOff>666010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BC2E2A0-9CA3-AA43-A9B2-9AFFB092F60F}"/>
            </a:ext>
          </a:extLst>
        </xdr:cNvPr>
        <xdr:cNvSpPr txBox="1"/>
      </xdr:nvSpPr>
      <xdr:spPr>
        <a:xfrm>
          <a:off x="7528442" y="594832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10</xdr:row>
      <xdr:rowOff>296823</xdr:rowOff>
    </xdr:from>
    <xdr:to>
      <xdr:col>5</xdr:col>
      <xdr:colOff>2164610</xdr:colOff>
      <xdr:row>10</xdr:row>
      <xdr:rowOff>666009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171F567-7955-9C40-A1EF-23C676A96974}"/>
            </a:ext>
          </a:extLst>
        </xdr:cNvPr>
        <xdr:cNvSpPr txBox="1"/>
      </xdr:nvSpPr>
      <xdr:spPr>
        <a:xfrm>
          <a:off x="8783673" y="594832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10</xdr:row>
      <xdr:rowOff>296824</xdr:rowOff>
    </xdr:from>
    <xdr:to>
      <xdr:col>7</xdr:col>
      <xdr:colOff>568546</xdr:colOff>
      <xdr:row>10</xdr:row>
      <xdr:rowOff>666011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8A893E31-FA7E-0646-966C-3F8E53CBB008}"/>
            </a:ext>
          </a:extLst>
        </xdr:cNvPr>
        <xdr:cNvSpPr txBox="1"/>
      </xdr:nvSpPr>
      <xdr:spPr>
        <a:xfrm>
          <a:off x="12273516" y="5948324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2164021</xdr:colOff>
      <xdr:row>10</xdr:row>
      <xdr:rowOff>296233</xdr:rowOff>
    </xdr:from>
    <xdr:to>
      <xdr:col>6</xdr:col>
      <xdr:colOff>972287</xdr:colOff>
      <xdr:row>10</xdr:row>
      <xdr:rowOff>665419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720DD29-476D-4046-8B48-67C62487E30C}"/>
            </a:ext>
          </a:extLst>
        </xdr:cNvPr>
        <xdr:cNvSpPr txBox="1"/>
      </xdr:nvSpPr>
      <xdr:spPr>
        <a:xfrm>
          <a:off x="10126921" y="5947733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10</xdr:row>
      <xdr:rowOff>296823</xdr:rowOff>
    </xdr:from>
    <xdr:to>
      <xdr:col>6</xdr:col>
      <xdr:colOff>1991833</xdr:colOff>
      <xdr:row>10</xdr:row>
      <xdr:rowOff>666009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93FDD35-2BA6-1146-8494-9A76B3D6EBCD}"/>
            </a:ext>
          </a:extLst>
        </xdr:cNvPr>
        <xdr:cNvSpPr txBox="1"/>
      </xdr:nvSpPr>
      <xdr:spPr>
        <a:xfrm>
          <a:off x="11387469" y="5948323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573271</xdr:colOff>
      <xdr:row>10</xdr:row>
      <xdr:rowOff>299482</xdr:rowOff>
    </xdr:from>
    <xdr:to>
      <xdr:col>7</xdr:col>
      <xdr:colOff>1696183</xdr:colOff>
      <xdr:row>10</xdr:row>
      <xdr:rowOff>668668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4E68C9C-3E69-CE40-9A78-E18C2BDDD237}"/>
            </a:ext>
          </a:extLst>
        </xdr:cNvPr>
        <xdr:cNvSpPr txBox="1"/>
      </xdr:nvSpPr>
      <xdr:spPr>
        <a:xfrm>
          <a:off x="13489171" y="5950982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1617032</xdr:colOff>
      <xdr:row>10</xdr:row>
      <xdr:rowOff>292100</xdr:rowOff>
    </xdr:from>
    <xdr:to>
      <xdr:col>9</xdr:col>
      <xdr:colOff>16243</xdr:colOff>
      <xdr:row>10</xdr:row>
      <xdr:rowOff>661287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3FC9572-6CC3-694C-AB6B-2AA70F44FD37}"/>
            </a:ext>
          </a:extLst>
        </xdr:cNvPr>
        <xdr:cNvSpPr txBox="1"/>
      </xdr:nvSpPr>
      <xdr:spPr>
        <a:xfrm>
          <a:off x="14532932" y="5943600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2247128</xdr:colOff>
      <xdr:row>12</xdr:row>
      <xdr:rowOff>344377</xdr:rowOff>
    </xdr:from>
    <xdr:to>
      <xdr:col>9</xdr:col>
      <xdr:colOff>41238</xdr:colOff>
      <xdr:row>12</xdr:row>
      <xdr:rowOff>698796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2D1C288-5FF9-984C-BE1F-C9741B062654}"/>
            </a:ext>
          </a:extLst>
        </xdr:cNvPr>
        <xdr:cNvSpPr txBox="1"/>
      </xdr:nvSpPr>
      <xdr:spPr>
        <a:xfrm>
          <a:off x="15163028" y="7265877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1328071</xdr:colOff>
      <xdr:row>12</xdr:row>
      <xdr:rowOff>344379</xdr:rowOff>
    </xdr:from>
    <xdr:to>
      <xdr:col>3</xdr:col>
      <xdr:colOff>546092</xdr:colOff>
      <xdr:row>12</xdr:row>
      <xdr:rowOff>713565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7F52BF6-7AF7-8447-B300-E25B5A777573}"/>
            </a:ext>
          </a:extLst>
        </xdr:cNvPr>
        <xdr:cNvSpPr txBox="1"/>
      </xdr:nvSpPr>
      <xdr:spPr>
        <a:xfrm>
          <a:off x="1861471" y="7265879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12</xdr:row>
      <xdr:rowOff>344376</xdr:rowOff>
    </xdr:from>
    <xdr:to>
      <xdr:col>2</xdr:col>
      <xdr:colOff>1357608</xdr:colOff>
      <xdr:row>12</xdr:row>
      <xdr:rowOff>713563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542369F-F665-D947-99A1-44D8F92F737A}"/>
            </a:ext>
          </a:extLst>
        </xdr:cNvPr>
        <xdr:cNvSpPr txBox="1"/>
      </xdr:nvSpPr>
      <xdr:spPr>
        <a:xfrm>
          <a:off x="533400" y="7265876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546091</xdr:colOff>
      <xdr:row>12</xdr:row>
      <xdr:rowOff>344970</xdr:rowOff>
    </xdr:from>
    <xdr:to>
      <xdr:col>3</xdr:col>
      <xdr:colOff>1988575</xdr:colOff>
      <xdr:row>12</xdr:row>
      <xdr:rowOff>714156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297DFE1-632F-174B-A7A7-4B5FF6D23E79}"/>
            </a:ext>
          </a:extLst>
        </xdr:cNvPr>
        <xdr:cNvSpPr txBox="1"/>
      </xdr:nvSpPr>
      <xdr:spPr>
        <a:xfrm>
          <a:off x="3555991" y="726647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1988574</xdr:colOff>
      <xdr:row>12</xdr:row>
      <xdr:rowOff>340243</xdr:rowOff>
    </xdr:from>
    <xdr:to>
      <xdr:col>4</xdr:col>
      <xdr:colOff>807874</xdr:colOff>
      <xdr:row>12</xdr:row>
      <xdr:rowOff>709429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42B08B-0D72-2846-8DF1-11829E3C0622}"/>
            </a:ext>
          </a:extLst>
        </xdr:cNvPr>
        <xdr:cNvSpPr txBox="1"/>
      </xdr:nvSpPr>
      <xdr:spPr>
        <a:xfrm>
          <a:off x="4998474" y="7261743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778340</xdr:colOff>
      <xdr:row>12</xdr:row>
      <xdr:rowOff>340242</xdr:rowOff>
    </xdr:from>
    <xdr:to>
      <xdr:col>4</xdr:col>
      <xdr:colOff>2196014</xdr:colOff>
      <xdr:row>12</xdr:row>
      <xdr:rowOff>709428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615BD58-41B5-6F40-A628-15A6F11AEF3C}"/>
            </a:ext>
          </a:extLst>
        </xdr:cNvPr>
        <xdr:cNvSpPr txBox="1"/>
      </xdr:nvSpPr>
      <xdr:spPr>
        <a:xfrm>
          <a:off x="6264740" y="7261742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2181248</xdr:colOff>
      <xdr:row>12</xdr:row>
      <xdr:rowOff>330201</xdr:rowOff>
    </xdr:from>
    <xdr:to>
      <xdr:col>5</xdr:col>
      <xdr:colOff>985779</xdr:colOff>
      <xdr:row>12</xdr:row>
      <xdr:rowOff>699387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84DCB5E-5FF5-5B40-801B-2DB99AE4641D}"/>
            </a:ext>
          </a:extLst>
        </xdr:cNvPr>
        <xdr:cNvSpPr txBox="1"/>
      </xdr:nvSpPr>
      <xdr:spPr>
        <a:xfrm>
          <a:off x="7667648" y="725170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956244</xdr:colOff>
      <xdr:row>12</xdr:row>
      <xdr:rowOff>330200</xdr:rowOff>
    </xdr:from>
    <xdr:to>
      <xdr:col>5</xdr:col>
      <xdr:colOff>2300081</xdr:colOff>
      <xdr:row>12</xdr:row>
      <xdr:rowOff>699386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676A2F9-C276-A749-A291-2AF0B997BFC8}"/>
            </a:ext>
          </a:extLst>
        </xdr:cNvPr>
        <xdr:cNvSpPr txBox="1"/>
      </xdr:nvSpPr>
      <xdr:spPr>
        <a:xfrm>
          <a:off x="8919144" y="725170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2275273</xdr:colOff>
      <xdr:row>12</xdr:row>
      <xdr:rowOff>334926</xdr:rowOff>
    </xdr:from>
    <xdr:to>
      <xdr:col>6</xdr:col>
      <xdr:colOff>1079803</xdr:colOff>
      <xdr:row>12</xdr:row>
      <xdr:rowOff>704112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CC88C3A-A1C1-0B45-BC40-49959DDE1600}"/>
            </a:ext>
          </a:extLst>
        </xdr:cNvPr>
        <xdr:cNvSpPr txBox="1"/>
      </xdr:nvSpPr>
      <xdr:spPr>
        <a:xfrm>
          <a:off x="10238173" y="7256426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1065036</xdr:colOff>
      <xdr:row>12</xdr:row>
      <xdr:rowOff>334925</xdr:rowOff>
    </xdr:from>
    <xdr:to>
      <xdr:col>6</xdr:col>
      <xdr:colOff>2408873</xdr:colOff>
      <xdr:row>12</xdr:row>
      <xdr:rowOff>704111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F47B532-47C4-D540-A4A7-0EA54AADB550}"/>
            </a:ext>
          </a:extLst>
        </xdr:cNvPr>
        <xdr:cNvSpPr txBox="1"/>
      </xdr:nvSpPr>
      <xdr:spPr>
        <a:xfrm>
          <a:off x="11504436" y="7256425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2413600</xdr:colOff>
      <xdr:row>12</xdr:row>
      <xdr:rowOff>339652</xdr:rowOff>
    </xdr:from>
    <xdr:to>
      <xdr:col>7</xdr:col>
      <xdr:colOff>1218131</xdr:colOff>
      <xdr:row>12</xdr:row>
      <xdr:rowOff>708838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D0F3805-B066-A04B-9212-2BC96C7F0A8E}"/>
            </a:ext>
          </a:extLst>
        </xdr:cNvPr>
        <xdr:cNvSpPr txBox="1"/>
      </xdr:nvSpPr>
      <xdr:spPr>
        <a:xfrm>
          <a:off x="12853000" y="7261152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1218132</xdr:colOff>
      <xdr:row>12</xdr:row>
      <xdr:rowOff>339651</xdr:rowOff>
    </xdr:from>
    <xdr:to>
      <xdr:col>7</xdr:col>
      <xdr:colOff>2261896</xdr:colOff>
      <xdr:row>12</xdr:row>
      <xdr:rowOff>708837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C0E0D83-3511-004A-A0FF-4DA4B69861E5}"/>
            </a:ext>
          </a:extLst>
        </xdr:cNvPr>
        <xdr:cNvSpPr txBox="1"/>
      </xdr:nvSpPr>
      <xdr:spPr>
        <a:xfrm>
          <a:off x="14134032" y="726115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322226</xdr:rowOff>
    </xdr:from>
    <xdr:to>
      <xdr:col>3</xdr:col>
      <xdr:colOff>344082</xdr:colOff>
      <xdr:row>14</xdr:row>
      <xdr:rowOff>676644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A0325AA-BF4C-FB4B-A57B-DC78C1B30727}"/>
            </a:ext>
          </a:extLst>
        </xdr:cNvPr>
        <xdr:cNvSpPr txBox="1"/>
      </xdr:nvSpPr>
      <xdr:spPr>
        <a:xfrm>
          <a:off x="533400" y="8513726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329314</xdr:colOff>
      <xdr:row>14</xdr:row>
      <xdr:rowOff>307460</xdr:rowOff>
    </xdr:from>
    <xdr:to>
      <xdr:col>3</xdr:col>
      <xdr:colOff>1771798</xdr:colOff>
      <xdr:row>14</xdr:row>
      <xdr:rowOff>676646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4B359B1-0BB7-DE49-931C-9019ABCB7C3B}"/>
            </a:ext>
          </a:extLst>
        </xdr:cNvPr>
        <xdr:cNvSpPr txBox="1"/>
      </xdr:nvSpPr>
      <xdr:spPr>
        <a:xfrm>
          <a:off x="3339214" y="8498960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1771796</xdr:colOff>
      <xdr:row>14</xdr:row>
      <xdr:rowOff>302733</xdr:rowOff>
    </xdr:from>
    <xdr:to>
      <xdr:col>4</xdr:col>
      <xdr:colOff>594831</xdr:colOff>
      <xdr:row>14</xdr:row>
      <xdr:rowOff>671919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25DFCAB-AE17-8743-87D7-1CF3432F9C2B}"/>
            </a:ext>
          </a:extLst>
        </xdr:cNvPr>
        <xdr:cNvSpPr txBox="1"/>
      </xdr:nvSpPr>
      <xdr:spPr>
        <a:xfrm>
          <a:off x="4781696" y="8494233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584790</xdr:colOff>
      <xdr:row>14</xdr:row>
      <xdr:rowOff>297418</xdr:rowOff>
    </xdr:from>
    <xdr:to>
      <xdr:col>4</xdr:col>
      <xdr:colOff>2046767</xdr:colOff>
      <xdr:row>14</xdr:row>
      <xdr:rowOff>666604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C12FEF0-F0CA-5847-92DB-67DE7171610E}"/>
            </a:ext>
          </a:extLst>
        </xdr:cNvPr>
        <xdr:cNvSpPr txBox="1"/>
      </xdr:nvSpPr>
      <xdr:spPr>
        <a:xfrm>
          <a:off x="6071190" y="8488918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2042042</xdr:colOff>
      <xdr:row>14</xdr:row>
      <xdr:rowOff>292691</xdr:rowOff>
    </xdr:from>
    <xdr:to>
      <xdr:col>5</xdr:col>
      <xdr:colOff>850308</xdr:colOff>
      <xdr:row>14</xdr:row>
      <xdr:rowOff>661877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4271A4C-EA71-1140-B889-ADD966E7A7AA}"/>
            </a:ext>
          </a:extLst>
        </xdr:cNvPr>
        <xdr:cNvSpPr txBox="1"/>
      </xdr:nvSpPr>
      <xdr:spPr>
        <a:xfrm>
          <a:off x="7528442" y="848419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820773</xdr:colOff>
      <xdr:row>14</xdr:row>
      <xdr:rowOff>292690</xdr:rowOff>
    </xdr:from>
    <xdr:to>
      <xdr:col>5</xdr:col>
      <xdr:colOff>2164610</xdr:colOff>
      <xdr:row>14</xdr:row>
      <xdr:rowOff>661876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A1CAD7A-9D4E-1C4C-AAB6-73EF2984D54A}"/>
            </a:ext>
          </a:extLst>
        </xdr:cNvPr>
        <xdr:cNvSpPr txBox="1"/>
      </xdr:nvSpPr>
      <xdr:spPr>
        <a:xfrm>
          <a:off x="8783673" y="8484190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1834116</xdr:colOff>
      <xdr:row>14</xdr:row>
      <xdr:rowOff>292691</xdr:rowOff>
    </xdr:from>
    <xdr:to>
      <xdr:col>7</xdr:col>
      <xdr:colOff>12700</xdr:colOff>
      <xdr:row>14</xdr:row>
      <xdr:rowOff>661878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C11EF518-E8C4-554E-A80C-137DADBE64C6}"/>
            </a:ext>
          </a:extLst>
        </xdr:cNvPr>
        <xdr:cNvSpPr txBox="1"/>
      </xdr:nvSpPr>
      <xdr:spPr>
        <a:xfrm>
          <a:off x="12273516" y="8484191"/>
          <a:ext cx="6550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B</a:t>
          </a:r>
        </a:p>
      </xdr:txBody>
    </xdr:sp>
    <xdr:clientData/>
  </xdr:twoCellAnchor>
  <xdr:twoCellAnchor>
    <xdr:from>
      <xdr:col>5</xdr:col>
      <xdr:colOff>2164021</xdr:colOff>
      <xdr:row>14</xdr:row>
      <xdr:rowOff>292100</xdr:rowOff>
    </xdr:from>
    <xdr:to>
      <xdr:col>6</xdr:col>
      <xdr:colOff>972287</xdr:colOff>
      <xdr:row>14</xdr:row>
      <xdr:rowOff>661286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F07C483-503D-C64E-9871-6B66B9D2F08A}"/>
            </a:ext>
          </a:extLst>
        </xdr:cNvPr>
        <xdr:cNvSpPr txBox="1"/>
      </xdr:nvSpPr>
      <xdr:spPr>
        <a:xfrm>
          <a:off x="10126921" y="8483600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948069</xdr:colOff>
      <xdr:row>14</xdr:row>
      <xdr:rowOff>292690</xdr:rowOff>
    </xdr:from>
    <xdr:to>
      <xdr:col>6</xdr:col>
      <xdr:colOff>1991833</xdr:colOff>
      <xdr:row>14</xdr:row>
      <xdr:rowOff>661876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70FB68E-CD63-914F-8453-7ACC13546FD2}"/>
            </a:ext>
          </a:extLst>
        </xdr:cNvPr>
        <xdr:cNvSpPr txBox="1"/>
      </xdr:nvSpPr>
      <xdr:spPr>
        <a:xfrm>
          <a:off x="11387469" y="8484190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7</xdr:col>
      <xdr:colOff>2163703</xdr:colOff>
      <xdr:row>1</xdr:row>
      <xdr:rowOff>642839</xdr:rowOff>
    </xdr:from>
    <xdr:to>
      <xdr:col>8</xdr:col>
      <xdr:colOff>2138757</xdr:colOff>
      <xdr:row>3</xdr:row>
      <xdr:rowOff>606395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A80437-69D3-3940-8020-AF6CD1E0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209" y="830987"/>
          <a:ext cx="2452338" cy="1170840"/>
        </a:xfrm>
        <a:prstGeom prst="rect">
          <a:avLst/>
        </a:prstGeom>
      </xdr:spPr>
    </xdr:pic>
    <xdr:clientData/>
  </xdr:twoCellAnchor>
  <xdr:oneCellAnchor>
    <xdr:from>
      <xdr:col>7</xdr:col>
      <xdr:colOff>723900</xdr:colOff>
      <xdr:row>10</xdr:row>
      <xdr:rowOff>203200</xdr:rowOff>
    </xdr:from>
    <xdr:ext cx="184731" cy="25257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6836A57-B273-3041-99F4-E4C3A222AE5A}"/>
            </a:ext>
          </a:extLst>
        </xdr:cNvPr>
        <xdr:cNvSpPr txBox="1"/>
      </xdr:nvSpPr>
      <xdr:spPr>
        <a:xfrm>
          <a:off x="8702488" y="586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2465293</xdr:colOff>
      <xdr:row>6</xdr:row>
      <xdr:rowOff>228842</xdr:rowOff>
    </xdr:from>
    <xdr:to>
      <xdr:col>7</xdr:col>
      <xdr:colOff>583399</xdr:colOff>
      <xdr:row>6</xdr:row>
      <xdr:rowOff>598029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6BDD15-2F9B-B746-9460-8B8B5D9D0B14}"/>
            </a:ext>
          </a:extLst>
        </xdr:cNvPr>
        <xdr:cNvSpPr txBox="1"/>
      </xdr:nvSpPr>
      <xdr:spPr>
        <a:xfrm>
          <a:off x="12924117" y="3351548"/>
          <a:ext cx="59834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B</a:t>
          </a:r>
        </a:p>
      </xdr:txBody>
    </xdr:sp>
    <xdr:clientData/>
  </xdr:twoCellAnchor>
  <xdr:twoCellAnchor>
    <xdr:from>
      <xdr:col>7</xdr:col>
      <xdr:colOff>588125</xdr:colOff>
      <xdr:row>6</xdr:row>
      <xdr:rowOff>231500</xdr:rowOff>
    </xdr:from>
    <xdr:to>
      <xdr:col>7</xdr:col>
      <xdr:colOff>1711037</xdr:colOff>
      <xdr:row>6</xdr:row>
      <xdr:rowOff>600686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6C6BD6-7B30-0D45-B173-C3F0621E1883}"/>
            </a:ext>
          </a:extLst>
        </xdr:cNvPr>
        <xdr:cNvSpPr txBox="1"/>
      </xdr:nvSpPr>
      <xdr:spPr>
        <a:xfrm>
          <a:off x="13527184" y="3354206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1631886</xdr:colOff>
      <xdr:row>6</xdr:row>
      <xdr:rowOff>224118</xdr:rowOff>
    </xdr:from>
    <xdr:to>
      <xdr:col>9</xdr:col>
      <xdr:colOff>23627</xdr:colOff>
      <xdr:row>6</xdr:row>
      <xdr:rowOff>593305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A8C374-382B-0442-BC44-A99708897AD9}"/>
            </a:ext>
          </a:extLst>
        </xdr:cNvPr>
        <xdr:cNvSpPr txBox="1"/>
      </xdr:nvSpPr>
      <xdr:spPr>
        <a:xfrm>
          <a:off x="14570945" y="3346824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2243392</xdr:colOff>
      <xdr:row>8</xdr:row>
      <xdr:rowOff>298060</xdr:rowOff>
    </xdr:from>
    <xdr:to>
      <xdr:col>9</xdr:col>
      <xdr:colOff>30032</xdr:colOff>
      <xdr:row>8</xdr:row>
      <xdr:rowOff>652479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414217-6AC0-E242-B1E9-FC8FFB595AC0}"/>
            </a:ext>
          </a:extLst>
        </xdr:cNvPr>
        <xdr:cNvSpPr txBox="1"/>
      </xdr:nvSpPr>
      <xdr:spPr>
        <a:xfrm>
          <a:off x="15182451" y="4690766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1343012</xdr:colOff>
      <xdr:row>8</xdr:row>
      <xdr:rowOff>298062</xdr:rowOff>
    </xdr:from>
    <xdr:to>
      <xdr:col>3</xdr:col>
      <xdr:colOff>557297</xdr:colOff>
      <xdr:row>8</xdr:row>
      <xdr:rowOff>667248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F5F4D14-E4FA-7846-9EE7-B7C459EFA83F}"/>
            </a:ext>
          </a:extLst>
        </xdr:cNvPr>
        <xdr:cNvSpPr txBox="1"/>
      </xdr:nvSpPr>
      <xdr:spPr>
        <a:xfrm>
          <a:off x="1880894" y="4690768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14941</xdr:colOff>
      <xdr:row>8</xdr:row>
      <xdr:rowOff>298059</xdr:rowOff>
    </xdr:from>
    <xdr:to>
      <xdr:col>2</xdr:col>
      <xdr:colOff>1372549</xdr:colOff>
      <xdr:row>8</xdr:row>
      <xdr:rowOff>667246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2096D8B-4604-0F44-A3F1-17C344B845DB}"/>
            </a:ext>
          </a:extLst>
        </xdr:cNvPr>
        <xdr:cNvSpPr txBox="1"/>
      </xdr:nvSpPr>
      <xdr:spPr>
        <a:xfrm>
          <a:off x="552823" y="4690765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557296</xdr:colOff>
      <xdr:row>8</xdr:row>
      <xdr:rowOff>298653</xdr:rowOff>
    </xdr:from>
    <xdr:to>
      <xdr:col>3</xdr:col>
      <xdr:colOff>1999780</xdr:colOff>
      <xdr:row>8</xdr:row>
      <xdr:rowOff>667839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A84BE65-BE28-5645-B975-078CFF7713B9}"/>
            </a:ext>
          </a:extLst>
        </xdr:cNvPr>
        <xdr:cNvSpPr txBox="1"/>
      </xdr:nvSpPr>
      <xdr:spPr>
        <a:xfrm>
          <a:off x="3575414" y="4691359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1999779</xdr:colOff>
      <xdr:row>8</xdr:row>
      <xdr:rowOff>293926</xdr:rowOff>
    </xdr:from>
    <xdr:to>
      <xdr:col>4</xdr:col>
      <xdr:colOff>815344</xdr:colOff>
      <xdr:row>8</xdr:row>
      <xdr:rowOff>663112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0811A6B-A52E-6345-9E13-CA69E65DE6B7}"/>
            </a:ext>
          </a:extLst>
        </xdr:cNvPr>
        <xdr:cNvSpPr txBox="1"/>
      </xdr:nvSpPr>
      <xdr:spPr>
        <a:xfrm>
          <a:off x="5017897" y="4686632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785810</xdr:colOff>
      <xdr:row>8</xdr:row>
      <xdr:rowOff>293925</xdr:rowOff>
    </xdr:from>
    <xdr:to>
      <xdr:col>4</xdr:col>
      <xdr:colOff>2203484</xdr:colOff>
      <xdr:row>8</xdr:row>
      <xdr:rowOff>663111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6929AED-CDD7-8545-9057-9519AC5370C0}"/>
            </a:ext>
          </a:extLst>
        </xdr:cNvPr>
        <xdr:cNvSpPr txBox="1"/>
      </xdr:nvSpPr>
      <xdr:spPr>
        <a:xfrm>
          <a:off x="6284163" y="4686631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2188718</xdr:colOff>
      <xdr:row>8</xdr:row>
      <xdr:rowOff>283884</xdr:rowOff>
    </xdr:from>
    <xdr:to>
      <xdr:col>5</xdr:col>
      <xdr:colOff>989514</xdr:colOff>
      <xdr:row>8</xdr:row>
      <xdr:rowOff>653070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BA17B5C-3EDF-5646-BBCF-07619F2ABC52}"/>
            </a:ext>
          </a:extLst>
        </xdr:cNvPr>
        <xdr:cNvSpPr txBox="1"/>
      </xdr:nvSpPr>
      <xdr:spPr>
        <a:xfrm>
          <a:off x="7687071" y="4676590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959979</xdr:colOff>
      <xdr:row>8</xdr:row>
      <xdr:rowOff>283883</xdr:rowOff>
    </xdr:from>
    <xdr:to>
      <xdr:col>5</xdr:col>
      <xdr:colOff>2303816</xdr:colOff>
      <xdr:row>8</xdr:row>
      <xdr:rowOff>653069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7D51944-ECDA-794C-87B3-DB280E4AFBB0}"/>
            </a:ext>
          </a:extLst>
        </xdr:cNvPr>
        <xdr:cNvSpPr txBox="1"/>
      </xdr:nvSpPr>
      <xdr:spPr>
        <a:xfrm>
          <a:off x="8938567" y="4676589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2279008</xdr:colOff>
      <xdr:row>8</xdr:row>
      <xdr:rowOff>288609</xdr:rowOff>
    </xdr:from>
    <xdr:to>
      <xdr:col>6</xdr:col>
      <xdr:colOff>1079802</xdr:colOff>
      <xdr:row>8</xdr:row>
      <xdr:rowOff>657795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1FF56FC-BB27-724B-9BCA-010CAE43219C}"/>
            </a:ext>
          </a:extLst>
        </xdr:cNvPr>
        <xdr:cNvSpPr txBox="1"/>
      </xdr:nvSpPr>
      <xdr:spPr>
        <a:xfrm>
          <a:off x="10257596" y="4681315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1065035</xdr:colOff>
      <xdr:row>8</xdr:row>
      <xdr:rowOff>288608</xdr:rowOff>
    </xdr:from>
    <xdr:to>
      <xdr:col>6</xdr:col>
      <xdr:colOff>2408872</xdr:colOff>
      <xdr:row>8</xdr:row>
      <xdr:rowOff>657794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77C16C3-EECA-A545-B669-BEA20B13E7D4}"/>
            </a:ext>
          </a:extLst>
        </xdr:cNvPr>
        <xdr:cNvSpPr txBox="1"/>
      </xdr:nvSpPr>
      <xdr:spPr>
        <a:xfrm>
          <a:off x="11523859" y="4681314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2413599</xdr:colOff>
      <xdr:row>8</xdr:row>
      <xdr:rowOff>293335</xdr:rowOff>
    </xdr:from>
    <xdr:to>
      <xdr:col>7</xdr:col>
      <xdr:colOff>1214395</xdr:colOff>
      <xdr:row>8</xdr:row>
      <xdr:rowOff>662521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13BD9E4-361F-6049-9B0D-2D157120DD80}"/>
            </a:ext>
          </a:extLst>
        </xdr:cNvPr>
        <xdr:cNvSpPr txBox="1"/>
      </xdr:nvSpPr>
      <xdr:spPr>
        <a:xfrm>
          <a:off x="12872423" y="4686041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1214396</xdr:colOff>
      <xdr:row>8</xdr:row>
      <xdr:rowOff>293334</xdr:rowOff>
    </xdr:from>
    <xdr:to>
      <xdr:col>7</xdr:col>
      <xdr:colOff>2258160</xdr:colOff>
      <xdr:row>8</xdr:row>
      <xdr:rowOff>662520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25BDC60-4271-D548-8997-A01E5B53628E}"/>
            </a:ext>
          </a:extLst>
        </xdr:cNvPr>
        <xdr:cNvSpPr txBox="1"/>
      </xdr:nvSpPr>
      <xdr:spPr>
        <a:xfrm>
          <a:off x="14153455" y="4686040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723900</xdr:colOff>
      <xdr:row>8</xdr:row>
      <xdr:rowOff>203200</xdr:rowOff>
    </xdr:from>
    <xdr:ext cx="184731" cy="25257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BD882C7-156B-034E-B1F2-0EA2B5F0BC54}"/>
            </a:ext>
          </a:extLst>
        </xdr:cNvPr>
        <xdr:cNvSpPr txBox="1"/>
      </xdr:nvSpPr>
      <xdr:spPr>
        <a:xfrm>
          <a:off x="13662959" y="586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0</xdr:colOff>
      <xdr:row>10</xdr:row>
      <xdr:rowOff>318141</xdr:rowOff>
    </xdr:from>
    <xdr:to>
      <xdr:col>3</xdr:col>
      <xdr:colOff>340346</xdr:colOff>
      <xdr:row>10</xdr:row>
      <xdr:rowOff>672559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5F2660D-7D15-0F4A-BD85-185E7122083C}"/>
            </a:ext>
          </a:extLst>
        </xdr:cNvPr>
        <xdr:cNvSpPr txBox="1"/>
      </xdr:nvSpPr>
      <xdr:spPr>
        <a:xfrm>
          <a:off x="537882" y="5980847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325578</xdr:colOff>
      <xdr:row>10</xdr:row>
      <xdr:rowOff>303375</xdr:rowOff>
    </xdr:from>
    <xdr:to>
      <xdr:col>3</xdr:col>
      <xdr:colOff>1768062</xdr:colOff>
      <xdr:row>10</xdr:row>
      <xdr:rowOff>672561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AC2776B-F92A-544E-9ADC-47D6418C7F18}"/>
            </a:ext>
          </a:extLst>
        </xdr:cNvPr>
        <xdr:cNvSpPr txBox="1"/>
      </xdr:nvSpPr>
      <xdr:spPr>
        <a:xfrm>
          <a:off x="3343696" y="5966081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1768060</xdr:colOff>
      <xdr:row>10</xdr:row>
      <xdr:rowOff>298648</xdr:rowOff>
    </xdr:from>
    <xdr:to>
      <xdr:col>4</xdr:col>
      <xdr:colOff>587360</xdr:colOff>
      <xdr:row>10</xdr:row>
      <xdr:rowOff>667834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277626-4F42-3046-B151-A9892392C3F0}"/>
            </a:ext>
          </a:extLst>
        </xdr:cNvPr>
        <xdr:cNvSpPr txBox="1"/>
      </xdr:nvSpPr>
      <xdr:spPr>
        <a:xfrm>
          <a:off x="4786178" y="5961354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577319</xdr:colOff>
      <xdr:row>10</xdr:row>
      <xdr:rowOff>293333</xdr:rowOff>
    </xdr:from>
    <xdr:to>
      <xdr:col>4</xdr:col>
      <xdr:colOff>2039296</xdr:colOff>
      <xdr:row>10</xdr:row>
      <xdr:rowOff>662519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727F044-2838-EA46-9071-5578712AF1AB}"/>
            </a:ext>
          </a:extLst>
        </xdr:cNvPr>
        <xdr:cNvSpPr txBox="1"/>
      </xdr:nvSpPr>
      <xdr:spPr>
        <a:xfrm>
          <a:off x="6075672" y="5956039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2034571</xdr:colOff>
      <xdr:row>10</xdr:row>
      <xdr:rowOff>288606</xdr:rowOff>
    </xdr:from>
    <xdr:to>
      <xdr:col>5</xdr:col>
      <xdr:colOff>839102</xdr:colOff>
      <xdr:row>10</xdr:row>
      <xdr:rowOff>657792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1E46B36-1BCB-FF47-8368-F0C9B945438C}"/>
            </a:ext>
          </a:extLst>
        </xdr:cNvPr>
        <xdr:cNvSpPr txBox="1"/>
      </xdr:nvSpPr>
      <xdr:spPr>
        <a:xfrm>
          <a:off x="7532924" y="5951312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809567</xdr:colOff>
      <xdr:row>10</xdr:row>
      <xdr:rowOff>288605</xdr:rowOff>
    </xdr:from>
    <xdr:to>
      <xdr:col>5</xdr:col>
      <xdr:colOff>2153404</xdr:colOff>
      <xdr:row>10</xdr:row>
      <xdr:rowOff>657791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6937D6D-220D-6F44-B9A9-756EF88201BA}"/>
            </a:ext>
          </a:extLst>
        </xdr:cNvPr>
        <xdr:cNvSpPr txBox="1"/>
      </xdr:nvSpPr>
      <xdr:spPr>
        <a:xfrm>
          <a:off x="8788155" y="5951311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1819174</xdr:colOff>
      <xdr:row>10</xdr:row>
      <xdr:rowOff>288606</xdr:rowOff>
    </xdr:from>
    <xdr:to>
      <xdr:col>7</xdr:col>
      <xdr:colOff>549869</xdr:colOff>
      <xdr:row>10</xdr:row>
      <xdr:rowOff>657793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7E75569-8732-8144-A276-E210603CB797}"/>
            </a:ext>
          </a:extLst>
        </xdr:cNvPr>
        <xdr:cNvSpPr txBox="1"/>
      </xdr:nvSpPr>
      <xdr:spPr>
        <a:xfrm>
          <a:off x="12277998" y="5951312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2152815</xdr:colOff>
      <xdr:row>10</xdr:row>
      <xdr:rowOff>288015</xdr:rowOff>
    </xdr:from>
    <xdr:to>
      <xdr:col>6</xdr:col>
      <xdr:colOff>957345</xdr:colOff>
      <xdr:row>10</xdr:row>
      <xdr:rowOff>657201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FF91800-CA2C-0C40-9751-93980225856D}"/>
            </a:ext>
          </a:extLst>
        </xdr:cNvPr>
        <xdr:cNvSpPr txBox="1"/>
      </xdr:nvSpPr>
      <xdr:spPr>
        <a:xfrm>
          <a:off x="10131403" y="5950721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933127</xdr:colOff>
      <xdr:row>10</xdr:row>
      <xdr:rowOff>288605</xdr:rowOff>
    </xdr:from>
    <xdr:to>
      <xdr:col>6</xdr:col>
      <xdr:colOff>1976891</xdr:colOff>
      <xdr:row>10</xdr:row>
      <xdr:rowOff>657791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20B0B76-988B-DA45-9438-BB84EF6F8DFD}"/>
            </a:ext>
          </a:extLst>
        </xdr:cNvPr>
        <xdr:cNvSpPr txBox="1"/>
      </xdr:nvSpPr>
      <xdr:spPr>
        <a:xfrm>
          <a:off x="11391951" y="5951311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554594</xdr:colOff>
      <xdr:row>10</xdr:row>
      <xdr:rowOff>291264</xdr:rowOff>
    </xdr:from>
    <xdr:to>
      <xdr:col>7</xdr:col>
      <xdr:colOff>1677506</xdr:colOff>
      <xdr:row>10</xdr:row>
      <xdr:rowOff>660450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71FED09-FACC-2D42-960F-6AEF43DADD3A}"/>
            </a:ext>
          </a:extLst>
        </xdr:cNvPr>
        <xdr:cNvSpPr txBox="1"/>
      </xdr:nvSpPr>
      <xdr:spPr>
        <a:xfrm>
          <a:off x="13493653" y="5953970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1598355</xdr:colOff>
      <xdr:row>10</xdr:row>
      <xdr:rowOff>283882</xdr:rowOff>
    </xdr:from>
    <xdr:to>
      <xdr:col>8</xdr:col>
      <xdr:colOff>2470331</xdr:colOff>
      <xdr:row>10</xdr:row>
      <xdr:rowOff>653069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3D4F1FF-F1EC-A746-BFA7-0A563689ACB4}"/>
            </a:ext>
          </a:extLst>
        </xdr:cNvPr>
        <xdr:cNvSpPr txBox="1"/>
      </xdr:nvSpPr>
      <xdr:spPr>
        <a:xfrm>
          <a:off x="14537414" y="5946588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2228451</xdr:colOff>
      <xdr:row>12</xdr:row>
      <xdr:rowOff>298059</xdr:rowOff>
    </xdr:from>
    <xdr:to>
      <xdr:col>9</xdr:col>
      <xdr:colOff>15091</xdr:colOff>
      <xdr:row>12</xdr:row>
      <xdr:rowOff>652478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F2FF0E3-A57F-0146-9E61-042AFA177C19}"/>
            </a:ext>
          </a:extLst>
        </xdr:cNvPr>
        <xdr:cNvSpPr txBox="1"/>
      </xdr:nvSpPr>
      <xdr:spPr>
        <a:xfrm>
          <a:off x="15167510" y="7230765"/>
          <a:ext cx="274711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1328071</xdr:colOff>
      <xdr:row>12</xdr:row>
      <xdr:rowOff>298061</xdr:rowOff>
    </xdr:from>
    <xdr:to>
      <xdr:col>3</xdr:col>
      <xdr:colOff>542356</xdr:colOff>
      <xdr:row>12</xdr:row>
      <xdr:rowOff>667247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3029B8A-07EC-8840-AB09-C216F1016866}"/>
            </a:ext>
          </a:extLst>
        </xdr:cNvPr>
        <xdr:cNvSpPr txBox="1"/>
      </xdr:nvSpPr>
      <xdr:spPr>
        <a:xfrm>
          <a:off x="1865953" y="7230767"/>
          <a:ext cx="169452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12</xdr:row>
      <xdr:rowOff>298058</xdr:rowOff>
    </xdr:from>
    <xdr:to>
      <xdr:col>2</xdr:col>
      <xdr:colOff>1357608</xdr:colOff>
      <xdr:row>12</xdr:row>
      <xdr:rowOff>667245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CBD40E4A-78E8-9243-9937-10FD9CB4A769}"/>
            </a:ext>
          </a:extLst>
        </xdr:cNvPr>
        <xdr:cNvSpPr txBox="1"/>
      </xdr:nvSpPr>
      <xdr:spPr>
        <a:xfrm>
          <a:off x="537882" y="7230764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542355</xdr:colOff>
      <xdr:row>12</xdr:row>
      <xdr:rowOff>298652</xdr:rowOff>
    </xdr:from>
    <xdr:to>
      <xdr:col>3</xdr:col>
      <xdr:colOff>1984839</xdr:colOff>
      <xdr:row>12</xdr:row>
      <xdr:rowOff>667838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E90AD9B-C421-384C-B8CE-9A8F470F1F00}"/>
            </a:ext>
          </a:extLst>
        </xdr:cNvPr>
        <xdr:cNvSpPr txBox="1"/>
      </xdr:nvSpPr>
      <xdr:spPr>
        <a:xfrm>
          <a:off x="3560473" y="7231358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1984838</xdr:colOff>
      <xdr:row>12</xdr:row>
      <xdr:rowOff>293925</xdr:rowOff>
    </xdr:from>
    <xdr:to>
      <xdr:col>4</xdr:col>
      <xdr:colOff>800403</xdr:colOff>
      <xdr:row>12</xdr:row>
      <xdr:rowOff>663111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8C34936-AB77-974E-86E4-9EA0A59BC33C}"/>
            </a:ext>
          </a:extLst>
        </xdr:cNvPr>
        <xdr:cNvSpPr txBox="1"/>
      </xdr:nvSpPr>
      <xdr:spPr>
        <a:xfrm>
          <a:off x="5002956" y="7226631"/>
          <a:ext cx="1295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770869</xdr:colOff>
      <xdr:row>12</xdr:row>
      <xdr:rowOff>293924</xdr:rowOff>
    </xdr:from>
    <xdr:to>
      <xdr:col>4</xdr:col>
      <xdr:colOff>2188543</xdr:colOff>
      <xdr:row>12</xdr:row>
      <xdr:rowOff>663110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6D3BACE-333D-8449-8615-E54EE49EBD03}"/>
            </a:ext>
          </a:extLst>
        </xdr:cNvPr>
        <xdr:cNvSpPr txBox="1"/>
      </xdr:nvSpPr>
      <xdr:spPr>
        <a:xfrm>
          <a:off x="6269222" y="7226630"/>
          <a:ext cx="141767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2173777</xdr:colOff>
      <xdr:row>12</xdr:row>
      <xdr:rowOff>283883</xdr:rowOff>
    </xdr:from>
    <xdr:to>
      <xdr:col>5</xdr:col>
      <xdr:colOff>974573</xdr:colOff>
      <xdr:row>12</xdr:row>
      <xdr:rowOff>653069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3947D59-F43C-8C45-9259-61CEC0B73F9D}"/>
            </a:ext>
          </a:extLst>
        </xdr:cNvPr>
        <xdr:cNvSpPr txBox="1"/>
      </xdr:nvSpPr>
      <xdr:spPr>
        <a:xfrm>
          <a:off x="7672130" y="7216589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945038</xdr:colOff>
      <xdr:row>12</xdr:row>
      <xdr:rowOff>283882</xdr:rowOff>
    </xdr:from>
    <xdr:to>
      <xdr:col>5</xdr:col>
      <xdr:colOff>2288875</xdr:colOff>
      <xdr:row>12</xdr:row>
      <xdr:rowOff>653068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4628B7C-DE7D-224A-9749-92DEF8421CCC}"/>
            </a:ext>
          </a:extLst>
        </xdr:cNvPr>
        <xdr:cNvSpPr txBox="1"/>
      </xdr:nvSpPr>
      <xdr:spPr>
        <a:xfrm>
          <a:off x="8923626" y="7216588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2264067</xdr:colOff>
      <xdr:row>12</xdr:row>
      <xdr:rowOff>288608</xdr:rowOff>
    </xdr:from>
    <xdr:to>
      <xdr:col>6</xdr:col>
      <xdr:colOff>1064861</xdr:colOff>
      <xdr:row>12</xdr:row>
      <xdr:rowOff>657794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AFCA0BC-5172-D047-8528-1D8D67BCAEC6}"/>
            </a:ext>
          </a:extLst>
        </xdr:cNvPr>
        <xdr:cNvSpPr txBox="1"/>
      </xdr:nvSpPr>
      <xdr:spPr>
        <a:xfrm>
          <a:off x="10242655" y="7221314"/>
          <a:ext cx="128103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1050094</xdr:colOff>
      <xdr:row>12</xdr:row>
      <xdr:rowOff>288607</xdr:rowOff>
    </xdr:from>
    <xdr:to>
      <xdr:col>6</xdr:col>
      <xdr:colOff>2393931</xdr:colOff>
      <xdr:row>12</xdr:row>
      <xdr:rowOff>657793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1946F6C-D62D-8349-9257-1897EA6714AF}"/>
            </a:ext>
          </a:extLst>
        </xdr:cNvPr>
        <xdr:cNvSpPr txBox="1"/>
      </xdr:nvSpPr>
      <xdr:spPr>
        <a:xfrm>
          <a:off x="11508918" y="7221313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2398658</xdr:colOff>
      <xdr:row>12</xdr:row>
      <xdr:rowOff>293334</xdr:rowOff>
    </xdr:from>
    <xdr:to>
      <xdr:col>7</xdr:col>
      <xdr:colOff>1199454</xdr:colOff>
      <xdr:row>12</xdr:row>
      <xdr:rowOff>662520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E89E2D5-C9B4-F542-9246-402560CFEF2B}"/>
            </a:ext>
          </a:extLst>
        </xdr:cNvPr>
        <xdr:cNvSpPr txBox="1"/>
      </xdr:nvSpPr>
      <xdr:spPr>
        <a:xfrm>
          <a:off x="12857482" y="7226040"/>
          <a:ext cx="128103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1199455</xdr:colOff>
      <xdr:row>12</xdr:row>
      <xdr:rowOff>293333</xdr:rowOff>
    </xdr:from>
    <xdr:to>
      <xdr:col>7</xdr:col>
      <xdr:colOff>2243219</xdr:colOff>
      <xdr:row>12</xdr:row>
      <xdr:rowOff>662519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EA9A256E-DFC1-A545-AEEB-E9FA406C66B9}"/>
            </a:ext>
          </a:extLst>
        </xdr:cNvPr>
        <xdr:cNvSpPr txBox="1"/>
      </xdr:nvSpPr>
      <xdr:spPr>
        <a:xfrm>
          <a:off x="14138514" y="7226039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723900</xdr:colOff>
      <xdr:row>12</xdr:row>
      <xdr:rowOff>203200</xdr:rowOff>
    </xdr:from>
    <xdr:ext cx="184731" cy="25257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4849E7B-14A6-234B-88B1-2C0E29DC1AD3}"/>
            </a:ext>
          </a:extLst>
        </xdr:cNvPr>
        <xdr:cNvSpPr txBox="1"/>
      </xdr:nvSpPr>
      <xdr:spPr>
        <a:xfrm>
          <a:off x="1261782" y="459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0</xdr:colOff>
      <xdr:row>14</xdr:row>
      <xdr:rowOff>348024</xdr:rowOff>
    </xdr:from>
    <xdr:to>
      <xdr:col>3</xdr:col>
      <xdr:colOff>340346</xdr:colOff>
      <xdr:row>14</xdr:row>
      <xdr:rowOff>702442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11F97DB-3537-8441-A596-4F7A713A0A75}"/>
            </a:ext>
          </a:extLst>
        </xdr:cNvPr>
        <xdr:cNvSpPr txBox="1"/>
      </xdr:nvSpPr>
      <xdr:spPr>
        <a:xfrm>
          <a:off x="537882" y="8550730"/>
          <a:ext cx="2820582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325578</xdr:colOff>
      <xdr:row>14</xdr:row>
      <xdr:rowOff>333258</xdr:rowOff>
    </xdr:from>
    <xdr:to>
      <xdr:col>3</xdr:col>
      <xdr:colOff>1768062</xdr:colOff>
      <xdr:row>14</xdr:row>
      <xdr:rowOff>702444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E5CD5A9-9428-FD4E-9234-92C3DE25D22E}"/>
            </a:ext>
          </a:extLst>
        </xdr:cNvPr>
        <xdr:cNvSpPr txBox="1"/>
      </xdr:nvSpPr>
      <xdr:spPr>
        <a:xfrm>
          <a:off x="3343696" y="8535964"/>
          <a:ext cx="144248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1768060</xdr:colOff>
      <xdr:row>14</xdr:row>
      <xdr:rowOff>328531</xdr:rowOff>
    </xdr:from>
    <xdr:to>
      <xdr:col>4</xdr:col>
      <xdr:colOff>587360</xdr:colOff>
      <xdr:row>14</xdr:row>
      <xdr:rowOff>697717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5B57101-9C6D-AF4A-8398-34B568F13EFB}"/>
            </a:ext>
          </a:extLst>
        </xdr:cNvPr>
        <xdr:cNvSpPr txBox="1"/>
      </xdr:nvSpPr>
      <xdr:spPr>
        <a:xfrm>
          <a:off x="4786178" y="8531237"/>
          <a:ext cx="129953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577319</xdr:colOff>
      <xdr:row>14</xdr:row>
      <xdr:rowOff>323216</xdr:rowOff>
    </xdr:from>
    <xdr:to>
      <xdr:col>4</xdr:col>
      <xdr:colOff>2039296</xdr:colOff>
      <xdr:row>14</xdr:row>
      <xdr:rowOff>692402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0CEE63A-6F0C-0146-8D36-A45BDC6D3152}"/>
            </a:ext>
          </a:extLst>
        </xdr:cNvPr>
        <xdr:cNvSpPr txBox="1"/>
      </xdr:nvSpPr>
      <xdr:spPr>
        <a:xfrm>
          <a:off x="6075672" y="8525922"/>
          <a:ext cx="146197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2034571</xdr:colOff>
      <xdr:row>14</xdr:row>
      <xdr:rowOff>318489</xdr:rowOff>
    </xdr:from>
    <xdr:to>
      <xdr:col>5</xdr:col>
      <xdr:colOff>839102</xdr:colOff>
      <xdr:row>14</xdr:row>
      <xdr:rowOff>687675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E4AFF28-9F22-E644-B605-5CB9C57CC124}"/>
            </a:ext>
          </a:extLst>
        </xdr:cNvPr>
        <xdr:cNvSpPr txBox="1"/>
      </xdr:nvSpPr>
      <xdr:spPr>
        <a:xfrm>
          <a:off x="7532924" y="8521195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809567</xdr:colOff>
      <xdr:row>14</xdr:row>
      <xdr:rowOff>318488</xdr:rowOff>
    </xdr:from>
    <xdr:to>
      <xdr:col>5</xdr:col>
      <xdr:colOff>2153404</xdr:colOff>
      <xdr:row>14</xdr:row>
      <xdr:rowOff>687674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EC0BC47-386F-3946-9FAF-2F368A50E4D2}"/>
            </a:ext>
          </a:extLst>
        </xdr:cNvPr>
        <xdr:cNvSpPr txBox="1"/>
      </xdr:nvSpPr>
      <xdr:spPr>
        <a:xfrm>
          <a:off x="8788155" y="8521194"/>
          <a:ext cx="1343837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1819174</xdr:colOff>
      <xdr:row>14</xdr:row>
      <xdr:rowOff>318489</xdr:rowOff>
    </xdr:from>
    <xdr:to>
      <xdr:col>7</xdr:col>
      <xdr:colOff>549869</xdr:colOff>
      <xdr:row>14</xdr:row>
      <xdr:rowOff>687676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2413398-80A1-0C41-8BBB-02CC6E0B7FF0}"/>
            </a:ext>
          </a:extLst>
        </xdr:cNvPr>
        <xdr:cNvSpPr txBox="1"/>
      </xdr:nvSpPr>
      <xdr:spPr>
        <a:xfrm>
          <a:off x="12277998" y="8521195"/>
          <a:ext cx="121093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2152815</xdr:colOff>
      <xdr:row>14</xdr:row>
      <xdr:rowOff>317898</xdr:rowOff>
    </xdr:from>
    <xdr:to>
      <xdr:col>6</xdr:col>
      <xdr:colOff>957345</xdr:colOff>
      <xdr:row>14</xdr:row>
      <xdr:rowOff>687084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26C8CFB-A1E9-9341-B759-6B67CF2C9458}"/>
            </a:ext>
          </a:extLst>
        </xdr:cNvPr>
        <xdr:cNvSpPr txBox="1"/>
      </xdr:nvSpPr>
      <xdr:spPr>
        <a:xfrm>
          <a:off x="10131403" y="8520604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933127</xdr:colOff>
      <xdr:row>14</xdr:row>
      <xdr:rowOff>318488</xdr:rowOff>
    </xdr:from>
    <xdr:to>
      <xdr:col>6</xdr:col>
      <xdr:colOff>1976891</xdr:colOff>
      <xdr:row>14</xdr:row>
      <xdr:rowOff>687674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DADBFD5-BD3F-7340-8CEF-81D661E161CD}"/>
            </a:ext>
          </a:extLst>
        </xdr:cNvPr>
        <xdr:cNvSpPr txBox="1"/>
      </xdr:nvSpPr>
      <xdr:spPr>
        <a:xfrm>
          <a:off x="11391951" y="8521194"/>
          <a:ext cx="1043764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554594</xdr:colOff>
      <xdr:row>14</xdr:row>
      <xdr:rowOff>321147</xdr:rowOff>
    </xdr:from>
    <xdr:to>
      <xdr:col>7</xdr:col>
      <xdr:colOff>1677506</xdr:colOff>
      <xdr:row>14</xdr:row>
      <xdr:rowOff>690333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5A0AA5BB-A87D-D845-B48D-F57D25F03DFA}"/>
            </a:ext>
          </a:extLst>
        </xdr:cNvPr>
        <xdr:cNvSpPr txBox="1"/>
      </xdr:nvSpPr>
      <xdr:spPr>
        <a:xfrm>
          <a:off x="13493653" y="8523853"/>
          <a:ext cx="1122912" cy="369186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Third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Party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1598355</xdr:colOff>
      <xdr:row>14</xdr:row>
      <xdr:rowOff>313765</xdr:rowOff>
    </xdr:from>
    <xdr:to>
      <xdr:col>8</xdr:col>
      <xdr:colOff>2470331</xdr:colOff>
      <xdr:row>14</xdr:row>
      <xdr:rowOff>682952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97F6390B-6968-0E49-9E02-10EEBFE363BA}"/>
            </a:ext>
          </a:extLst>
        </xdr:cNvPr>
        <xdr:cNvSpPr txBox="1"/>
      </xdr:nvSpPr>
      <xdr:spPr>
        <a:xfrm>
          <a:off x="14537414" y="8516471"/>
          <a:ext cx="335221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1328071</xdr:colOff>
      <xdr:row>16</xdr:row>
      <xdr:rowOff>254003</xdr:rowOff>
    </xdr:from>
    <xdr:to>
      <xdr:col>3</xdr:col>
      <xdr:colOff>0</xdr:colOff>
      <xdr:row>16</xdr:row>
      <xdr:rowOff>623189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C433D04-E0C5-DD4A-864E-AB5CAD05431B}"/>
            </a:ext>
          </a:extLst>
        </xdr:cNvPr>
        <xdr:cNvSpPr txBox="1"/>
      </xdr:nvSpPr>
      <xdr:spPr>
        <a:xfrm>
          <a:off x="1865953" y="9726709"/>
          <a:ext cx="115216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16</xdr:row>
      <xdr:rowOff>254000</xdr:rowOff>
    </xdr:from>
    <xdr:to>
      <xdr:col>2</xdr:col>
      <xdr:colOff>1357608</xdr:colOff>
      <xdr:row>16</xdr:row>
      <xdr:rowOff>623187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A8A93C9-8582-C443-827C-E57FD3DF448F}"/>
            </a:ext>
          </a:extLst>
        </xdr:cNvPr>
        <xdr:cNvSpPr txBox="1"/>
      </xdr:nvSpPr>
      <xdr:spPr>
        <a:xfrm>
          <a:off x="537882" y="9726706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723900</xdr:colOff>
      <xdr:row>16</xdr:row>
      <xdr:rowOff>203200</xdr:rowOff>
    </xdr:from>
    <xdr:ext cx="184731" cy="25257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10760F8-4A4F-F844-89DF-3AC6FF56FCBD}"/>
            </a:ext>
          </a:extLst>
        </xdr:cNvPr>
        <xdr:cNvSpPr txBox="1"/>
      </xdr:nvSpPr>
      <xdr:spPr>
        <a:xfrm>
          <a:off x="1261782" y="713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K22"/>
  <sheetViews>
    <sheetView showGridLines="0" tabSelected="1" zoomScale="86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1" ht="15" customHeight="1" thickBot="1" x14ac:dyDescent="0.2"/>
    <row r="2" spans="2:11" ht="75" customHeight="1" thickTop="1" x14ac:dyDescent="0.15">
      <c r="C2" s="171" t="s">
        <v>39</v>
      </c>
      <c r="D2" s="172"/>
      <c r="E2" s="172"/>
      <c r="F2" s="172"/>
      <c r="G2" s="172"/>
      <c r="H2" s="172"/>
      <c r="I2" s="173"/>
    </row>
    <row r="3" spans="2:11" s="14" customFormat="1" ht="20" customHeight="1" x14ac:dyDescent="0.15">
      <c r="C3" s="15" t="s">
        <v>0</v>
      </c>
      <c r="D3" s="135">
        <v>2025</v>
      </c>
      <c r="E3" s="17" t="s">
        <v>1</v>
      </c>
      <c r="F3" s="16" t="s">
        <v>2</v>
      </c>
      <c r="G3" s="18" t="s">
        <v>3</v>
      </c>
      <c r="H3" s="19"/>
      <c r="I3" s="20"/>
    </row>
    <row r="4" spans="2:11" ht="75" customHeight="1" x14ac:dyDescent="0.65">
      <c r="C4" s="137">
        <f>CalendarYear</f>
        <v>2025</v>
      </c>
      <c r="D4" s="177" t="s">
        <v>4</v>
      </c>
      <c r="E4" s="177"/>
      <c r="F4" s="177"/>
      <c r="G4" s="177"/>
      <c r="H4" s="177"/>
      <c r="I4" s="136"/>
      <c r="K4"/>
    </row>
    <row r="5" spans="2:11" s="2" customFormat="1" ht="35" customHeight="1" x14ac:dyDescent="0.15">
      <c r="B5" s="82"/>
      <c r="C5" s="11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11" s="33" customFormat="1" ht="25" customHeight="1" x14ac:dyDescent="0.2">
      <c r="B6" s="77"/>
      <c r="C6" s="123">
        <f t="array" ref="C6:I6">DaysAndWeeks+DATE(CalendarYear,1,1)-WEEKDAY(DATE(CalendarYear,1,1),(WeekStart="M")+1)+1</f>
        <v>45655</v>
      </c>
      <c r="D6" s="23">
        <v>45656</v>
      </c>
      <c r="E6" s="23">
        <v>45657</v>
      </c>
      <c r="F6" s="23">
        <v>45658</v>
      </c>
      <c r="G6" s="140">
        <v>45659</v>
      </c>
      <c r="H6" s="23">
        <v>45660</v>
      </c>
      <c r="I6" s="24">
        <v>45661</v>
      </c>
    </row>
    <row r="7" spans="2:11" s="6" customFormat="1" ht="75" customHeight="1" x14ac:dyDescent="0.15">
      <c r="B7" s="75"/>
      <c r="C7" s="170">
        <v>0.625</v>
      </c>
      <c r="D7" s="168"/>
      <c r="E7" s="121"/>
      <c r="F7" s="121"/>
      <c r="G7" s="141"/>
      <c r="H7" s="160"/>
      <c r="I7" s="7"/>
    </row>
    <row r="8" spans="2:11" s="33" customFormat="1" ht="25" customHeight="1" x14ac:dyDescent="0.2">
      <c r="B8" s="77"/>
      <c r="C8" s="21">
        <f t="array" ref="C8:I8">DaysAndWeeks+DATE(CalendarYear,1,1)-WEEKDAY(DATE(CalendarYear,1,1),(WeekStart="M")+1)+8</f>
        <v>45662</v>
      </c>
      <c r="D8" s="139">
        <v>45663</v>
      </c>
      <c r="E8" s="139">
        <v>45664</v>
      </c>
      <c r="F8" s="139">
        <v>45665</v>
      </c>
      <c r="G8" s="139">
        <v>45666</v>
      </c>
      <c r="H8" s="113">
        <v>45667</v>
      </c>
      <c r="I8" s="24">
        <v>45668</v>
      </c>
    </row>
    <row r="9" spans="2:11" s="6" customFormat="1" ht="75" customHeight="1" x14ac:dyDescent="0.15">
      <c r="B9" s="75"/>
      <c r="C9" s="169"/>
      <c r="D9" s="9"/>
      <c r="E9" s="121"/>
      <c r="G9" s="170">
        <v>0.625</v>
      </c>
      <c r="H9" s="170"/>
      <c r="I9" s="8"/>
    </row>
    <row r="10" spans="2:11" s="33" customFormat="1" ht="25" customHeight="1" x14ac:dyDescent="0.2">
      <c r="B10" s="77"/>
      <c r="C10" s="21">
        <f t="array" ref="C10:I10">DaysAndWeeks+DATE(CalendarYear,1,1)-WEEKDAY(DATE(CalendarYear,1,1),(WeekStart="M")+1)+15</f>
        <v>45669</v>
      </c>
      <c r="D10" s="22">
        <v>45670</v>
      </c>
      <c r="E10" s="22">
        <v>45671</v>
      </c>
      <c r="F10" s="22">
        <v>45672</v>
      </c>
      <c r="G10" s="25">
        <v>45673</v>
      </c>
      <c r="H10" s="26">
        <v>45674</v>
      </c>
      <c r="I10" s="24">
        <v>45675</v>
      </c>
    </row>
    <row r="11" spans="2:11" s="6" customFormat="1" ht="75" customHeight="1" x14ac:dyDescent="0.15">
      <c r="B11" s="75"/>
      <c r="C11" s="170">
        <v>0.625</v>
      </c>
      <c r="D11" s="168"/>
      <c r="E11" s="121"/>
      <c r="F11" s="9"/>
      <c r="G11" s="122"/>
      <c r="H11" s="160"/>
      <c r="I11" s="7"/>
    </row>
    <row r="12" spans="2:11" s="33" customFormat="1" ht="25" customHeight="1" x14ac:dyDescent="0.2">
      <c r="B12" s="77"/>
      <c r="C12" s="21">
        <f t="array" ref="C12:I12">DaysAndWeeks+DATE(CalendarYear,1,1)-WEEKDAY(DATE(CalendarYear,1,1),(WeekStart="M")+1)+22</f>
        <v>45676</v>
      </c>
      <c r="D12" s="22">
        <v>45677</v>
      </c>
      <c r="E12" s="22">
        <v>45678</v>
      </c>
      <c r="F12" s="22">
        <v>45679</v>
      </c>
      <c r="G12" s="22">
        <v>45680</v>
      </c>
      <c r="H12" s="23">
        <v>45681</v>
      </c>
      <c r="I12" s="24">
        <v>45682</v>
      </c>
    </row>
    <row r="13" spans="2:11" s="6" customFormat="1" ht="75" customHeight="1" x14ac:dyDescent="0.15">
      <c r="B13" s="75"/>
      <c r="C13" s="169"/>
      <c r="D13" s="9"/>
      <c r="F13" s="121"/>
      <c r="G13" s="170">
        <v>0.625</v>
      </c>
      <c r="H13" s="170"/>
      <c r="I13" s="8"/>
    </row>
    <row r="14" spans="2:11" s="33" customFormat="1" ht="25" customHeight="1" x14ac:dyDescent="0.2">
      <c r="B14" s="77"/>
      <c r="C14" s="21">
        <f t="array" ref="C14:I14">DaysAndWeeks+DATE(CalendarYear,1,1)-WEEKDAY(DATE(CalendarYear,1,1),(WeekStart="M")+1)+29</f>
        <v>45683</v>
      </c>
      <c r="D14" s="22">
        <v>45684</v>
      </c>
      <c r="E14" s="22">
        <v>45685</v>
      </c>
      <c r="F14" s="27">
        <v>45686</v>
      </c>
      <c r="G14" s="27">
        <v>45687</v>
      </c>
      <c r="H14" s="27">
        <v>45688</v>
      </c>
      <c r="I14" s="28">
        <v>45689</v>
      </c>
    </row>
    <row r="15" spans="2:11" s="6" customFormat="1" ht="75" customHeight="1" x14ac:dyDescent="0.15">
      <c r="B15" s="75"/>
      <c r="C15" s="170">
        <v>0.625</v>
      </c>
      <c r="D15" s="161"/>
      <c r="E15" s="121"/>
      <c r="F15" s="3"/>
      <c r="G15" s="143"/>
      <c r="H15" s="144"/>
      <c r="I15" s="145"/>
    </row>
    <row r="16" spans="2:11" s="33" customFormat="1" ht="25" customHeight="1" x14ac:dyDescent="0.2">
      <c r="B16" s="77"/>
      <c r="C16" s="147">
        <f t="array" ref="C16:I16">DaysAndWeeks+DATE(CalendarYear,1,1)-WEEKDAY(DATE(CalendarYear,1,1),(WeekStart="M")+1)+36</f>
        <v>45690</v>
      </c>
      <c r="D16" s="27">
        <v>45691</v>
      </c>
      <c r="E16" s="27">
        <v>45692</v>
      </c>
      <c r="F16" s="27">
        <v>45693</v>
      </c>
      <c r="G16" s="27">
        <v>45694</v>
      </c>
      <c r="H16" s="27">
        <v>45695</v>
      </c>
      <c r="I16" s="28">
        <v>45696</v>
      </c>
    </row>
    <row r="17" spans="2:9" s="6" customFormat="1" ht="75" customHeight="1" x14ac:dyDescent="0.2">
      <c r="B17" s="75"/>
      <c r="C17" s="146"/>
      <c r="D17" s="4"/>
      <c r="E17" s="142"/>
      <c r="F17" s="4"/>
      <c r="G17" s="4"/>
      <c r="H17" s="4"/>
      <c r="I17" s="5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 F17:I17 C18">
    <cfRule type="expression" dxfId="37" priority="4">
      <formula>AND(DAY(C14)&gt;=1,DAY(C14)&lt;=15)</formula>
    </cfRule>
  </conditionalFormatting>
  <dataValidations disablePrompts="1"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0" zoomScaleNormal="100" workbookViewId="0">
      <pane ySplit="5" topLeftCell="A6" activePane="bottomLeft" state="frozen"/>
      <selection pane="bottomLeft" activeCell="H17" sqref="H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8"/>
      <c r="E2" s="178"/>
      <c r="F2" s="178"/>
      <c r="G2" s="178"/>
      <c r="H2" s="178"/>
      <c r="I2" s="179"/>
    </row>
    <row r="3" spans="2:9" ht="20" customHeight="1" x14ac:dyDescent="0.15">
      <c r="B3" s="76"/>
      <c r="C3" s="49"/>
      <c r="D3" s="30"/>
      <c r="E3" s="30"/>
      <c r="F3" s="30"/>
      <c r="G3" s="49" t="s">
        <v>6</v>
      </c>
      <c r="H3" s="49" t="s">
        <v>7</v>
      </c>
      <c r="I3" s="89"/>
    </row>
    <row r="4" spans="2:9" ht="75" customHeight="1" x14ac:dyDescent="0.65">
      <c r="B4" s="76"/>
      <c r="C4" s="137">
        <f>CalendarYear</f>
        <v>2025</v>
      </c>
      <c r="D4" s="180" t="s">
        <v>8</v>
      </c>
      <c r="E4" s="180"/>
      <c r="F4" s="180"/>
      <c r="G4" s="180"/>
      <c r="H4" s="180"/>
      <c r="I4" s="138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51">
        <f t="array" ref="C6:I6">DaysAndWeeks+DATE(CalendarYear,2,1)-WEEKDAY(DATE(CalendarYear,2,1),(WeekStart="M")+1)+1</f>
        <v>45683</v>
      </c>
      <c r="D6" s="41">
        <v>45684</v>
      </c>
      <c r="E6" s="36">
        <v>45685</v>
      </c>
      <c r="F6" s="113">
        <v>45686</v>
      </c>
      <c r="G6" s="113">
        <v>45687</v>
      </c>
      <c r="H6" s="113">
        <v>45688</v>
      </c>
      <c r="I6" s="114">
        <v>45689</v>
      </c>
    </row>
    <row r="7" spans="2:9" s="6" customFormat="1" ht="75" customHeight="1" x14ac:dyDescent="0.15">
      <c r="B7" s="75"/>
      <c r="C7" s="50"/>
      <c r="D7" s="32"/>
      <c r="E7" s="142"/>
      <c r="F7" s="125"/>
      <c r="G7" s="125"/>
      <c r="H7" s="162"/>
      <c r="I7" s="115"/>
    </row>
    <row r="8" spans="2:9" s="35" customFormat="1" ht="25" customHeight="1" x14ac:dyDescent="0.2">
      <c r="B8" s="79"/>
      <c r="C8" s="117">
        <f t="array" ref="C8:I8">DaysAndWeeks+DATE(CalendarYear,2,1)-WEEKDAY(DATE(CalendarYear,2,1),(WeekStart="M")+1)+8</f>
        <v>45690</v>
      </c>
      <c r="D8" s="113">
        <v>45691</v>
      </c>
      <c r="E8" s="116">
        <v>45692</v>
      </c>
      <c r="F8" s="116">
        <v>45693</v>
      </c>
      <c r="G8" s="116">
        <v>45694</v>
      </c>
      <c r="H8" s="116">
        <v>45695</v>
      </c>
      <c r="I8" s="114">
        <v>45696</v>
      </c>
    </row>
    <row r="9" spans="2:9" s="54" customFormat="1" ht="75" customHeight="1" x14ac:dyDescent="0.15">
      <c r="B9" s="84"/>
      <c r="C9" s="128"/>
      <c r="D9" s="53"/>
      <c r="G9" s="127">
        <v>0.625</v>
      </c>
      <c r="H9" s="127"/>
      <c r="I9" s="85"/>
    </row>
    <row r="10" spans="2:9" s="35" customFormat="1" ht="25" customHeight="1" x14ac:dyDescent="0.2">
      <c r="B10" s="79"/>
      <c r="C10" s="117">
        <f t="array" ref="C10:I10">DaysAndWeeks+DATE(CalendarYear,2,1)-WEEKDAY(DATE(CalendarYear,2,1),(WeekStart="M")+1)+15</f>
        <v>45697</v>
      </c>
      <c r="D10" s="113">
        <v>45698</v>
      </c>
      <c r="E10" s="113">
        <v>45699</v>
      </c>
      <c r="F10" s="113">
        <v>45700</v>
      </c>
      <c r="G10" s="113">
        <v>45701</v>
      </c>
      <c r="H10" s="113">
        <v>45702</v>
      </c>
      <c r="I10" s="114">
        <v>45703</v>
      </c>
    </row>
    <row r="11" spans="2:9" s="54" customFormat="1" ht="75" customHeight="1" x14ac:dyDescent="0.15">
      <c r="B11" s="84"/>
      <c r="C11" s="127">
        <v>0.625</v>
      </c>
      <c r="D11" s="128"/>
      <c r="E11" s="128"/>
      <c r="F11" s="128"/>
      <c r="G11" s="128"/>
      <c r="H11" s="131"/>
      <c r="I11" s="85"/>
    </row>
    <row r="12" spans="2:9" s="33" customFormat="1" ht="25" customHeight="1" x14ac:dyDescent="0.2">
      <c r="B12" s="77"/>
      <c r="C12" s="117">
        <f t="array" ref="C12:I12">DaysAndWeeks+DATE(CalendarYear,2,1)-WEEKDAY(DATE(CalendarYear,2,1),(WeekStart="M")+1)+22</f>
        <v>45704</v>
      </c>
      <c r="D12" s="113">
        <v>45705</v>
      </c>
      <c r="E12" s="113">
        <v>45706</v>
      </c>
      <c r="F12" s="113">
        <v>45707</v>
      </c>
      <c r="G12" s="113">
        <v>45708</v>
      </c>
      <c r="H12" s="113">
        <v>45709</v>
      </c>
      <c r="I12" s="114">
        <v>45710</v>
      </c>
    </row>
    <row r="13" spans="2:9" s="54" customFormat="1" ht="75" customHeight="1" x14ac:dyDescent="0.15">
      <c r="B13" s="84"/>
      <c r="C13" s="128"/>
      <c r="D13" s="53"/>
      <c r="E13" s="128"/>
      <c r="F13" s="163"/>
      <c r="G13" s="128"/>
      <c r="H13" s="131"/>
      <c r="I13" s="85"/>
    </row>
    <row r="14" spans="2:9" s="33" customFormat="1" ht="25" customHeight="1" x14ac:dyDescent="0.2">
      <c r="B14" s="77"/>
      <c r="C14" s="117">
        <f t="array" ref="C14:I14">DaysAndWeeks+DATE(CalendarYear,2,1)-WEEKDAY(DATE(CalendarYear,2,1),(WeekStart="M")+1)+29</f>
        <v>45711</v>
      </c>
      <c r="D14" s="113">
        <v>45712</v>
      </c>
      <c r="E14" s="148">
        <v>45713</v>
      </c>
      <c r="F14" s="40">
        <v>45714</v>
      </c>
      <c r="G14" s="40">
        <v>45715</v>
      </c>
      <c r="H14" s="40">
        <v>45716</v>
      </c>
      <c r="I14" s="86">
        <v>45717</v>
      </c>
    </row>
    <row r="15" spans="2:9" s="54" customFormat="1" ht="75" customHeight="1" x14ac:dyDescent="0.15">
      <c r="B15" s="84"/>
      <c r="C15" s="127">
        <v>0.625</v>
      </c>
      <c r="D15" s="128"/>
      <c r="E15" s="126"/>
      <c r="F15" s="56"/>
      <c r="G15" s="56"/>
      <c r="H15" s="56"/>
      <c r="I15" s="87"/>
    </row>
    <row r="16" spans="2:9" s="33" customFormat="1" ht="25" customHeight="1" x14ac:dyDescent="0.2">
      <c r="B16" s="77"/>
      <c r="C16" s="83">
        <f t="array" ref="C16:I16">DaysAndWeeks+DATE(CalendarYear,2,1)-WEEKDAY(DATE(CalendarYear,2,1),(WeekStart="M")+1)+36</f>
        <v>45718</v>
      </c>
      <c r="D16" s="39">
        <v>45719</v>
      </c>
      <c r="E16" s="39">
        <v>45720</v>
      </c>
      <c r="F16" s="39">
        <v>45721</v>
      </c>
      <c r="G16" s="39">
        <v>45722</v>
      </c>
      <c r="H16" s="39">
        <v>45723</v>
      </c>
      <c r="I16" s="88">
        <v>45724</v>
      </c>
    </row>
    <row r="17" spans="2:9" s="6" customFormat="1" ht="75" customHeight="1" x14ac:dyDescent="0.15">
      <c r="B17" s="75"/>
      <c r="C17" s="50"/>
      <c r="D17" s="3"/>
      <c r="E17" s="3"/>
      <c r="F17" s="3"/>
      <c r="G17" s="3"/>
      <c r="H17" s="3"/>
      <c r="I17" s="95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D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J21"/>
  <sheetViews>
    <sheetView showGridLines="0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0" ht="15" customHeight="1" thickBot="1" x14ac:dyDescent="0.2">
      <c r="C1" s="81"/>
      <c r="D1" s="81"/>
      <c r="E1" s="81"/>
      <c r="F1" s="81"/>
      <c r="G1" s="81"/>
      <c r="H1" s="81"/>
      <c r="I1" s="81"/>
    </row>
    <row r="2" spans="2:10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10" ht="20" customHeight="1" x14ac:dyDescent="0.15">
      <c r="B3" s="76"/>
      <c r="C3" s="31"/>
      <c r="D3" s="29"/>
      <c r="E3" s="29"/>
      <c r="F3" s="30"/>
      <c r="G3" s="49" t="s">
        <v>9</v>
      </c>
      <c r="H3" s="49" t="s">
        <v>10</v>
      </c>
      <c r="I3" s="93"/>
    </row>
    <row r="4" spans="2:10" ht="75" customHeight="1" x14ac:dyDescent="0.65">
      <c r="B4" s="76"/>
      <c r="C4" s="137">
        <f>CalendarYear</f>
        <v>2025</v>
      </c>
      <c r="D4" s="180" t="s">
        <v>11</v>
      </c>
      <c r="E4" s="180"/>
      <c r="F4" s="180"/>
      <c r="G4" s="180"/>
      <c r="H4" s="180"/>
      <c r="I4" s="138"/>
    </row>
    <row r="5" spans="2:10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10" s="33" customFormat="1" ht="25" customHeight="1" x14ac:dyDescent="0.2">
      <c r="B6" s="77"/>
      <c r="C6" s="65">
        <f t="array" ref="C6:I6">DaysAndWeeks+DATE(CalendarYear,3,1)-WEEKDAY(DATE(CalendarYear,3,1),(WeekStart="M")+1)+1</f>
        <v>45711</v>
      </c>
      <c r="D6" s="36">
        <v>45712</v>
      </c>
      <c r="E6" s="149">
        <v>45713</v>
      </c>
      <c r="F6" s="34">
        <v>45714</v>
      </c>
      <c r="G6" s="34">
        <v>45715</v>
      </c>
      <c r="H6" s="34">
        <v>45716</v>
      </c>
      <c r="I6" s="69">
        <v>45717</v>
      </c>
    </row>
    <row r="7" spans="2:10" s="54" customFormat="1" ht="75" customHeight="1" x14ac:dyDescent="0.15">
      <c r="B7" s="84"/>
      <c r="C7" s="94"/>
      <c r="D7" s="55"/>
      <c r="E7" s="133"/>
      <c r="F7" s="128"/>
      <c r="G7" s="128"/>
      <c r="H7" s="128"/>
      <c r="I7" s="85"/>
    </row>
    <row r="8" spans="2:10" s="33" customFormat="1" ht="25" customHeight="1" x14ac:dyDescent="0.2">
      <c r="B8" s="77"/>
      <c r="C8" s="37">
        <f t="array" ref="C8:I8">DaysAndWeeks+DATE(CalendarYear,3,1)-WEEKDAY(DATE(CalendarYear,3,1),(WeekStart="M")+1)+8</f>
        <v>45718</v>
      </c>
      <c r="D8" s="34">
        <v>45719</v>
      </c>
      <c r="E8" s="34">
        <v>45720</v>
      </c>
      <c r="F8" s="34">
        <v>45721</v>
      </c>
      <c r="G8" s="37">
        <v>45722</v>
      </c>
      <c r="H8" s="34">
        <v>45723</v>
      </c>
      <c r="I8" s="69">
        <v>45724</v>
      </c>
      <c r="J8" s="54"/>
    </row>
    <row r="9" spans="2:10" s="54" customFormat="1" ht="75" customHeight="1" x14ac:dyDescent="0.15">
      <c r="B9" s="84"/>
      <c r="C9" s="128"/>
      <c r="D9" s="53"/>
      <c r="E9" s="128"/>
      <c r="F9" s="128"/>
      <c r="G9" s="127">
        <v>0.625</v>
      </c>
      <c r="H9" s="128"/>
      <c r="I9" s="85"/>
    </row>
    <row r="10" spans="2:10" s="33" customFormat="1" ht="25" customHeight="1" x14ac:dyDescent="0.2">
      <c r="B10" s="77"/>
      <c r="C10" s="37">
        <f t="array" ref="C10:I10">DaysAndWeeks+DATE(CalendarYear,3,1)-WEEKDAY(DATE(CalendarYear,3,1),(WeekStart="M")+1)+15</f>
        <v>45725</v>
      </c>
      <c r="D10" s="34">
        <v>45726</v>
      </c>
      <c r="E10" s="34">
        <v>45727</v>
      </c>
      <c r="F10" s="34">
        <v>45728</v>
      </c>
      <c r="G10" s="34">
        <v>45729</v>
      </c>
      <c r="H10" s="34">
        <v>45730</v>
      </c>
      <c r="I10" s="69">
        <v>45731</v>
      </c>
    </row>
    <row r="11" spans="2:10" s="54" customFormat="1" ht="75" customHeight="1" x14ac:dyDescent="0.15">
      <c r="B11" s="84"/>
      <c r="C11" s="127">
        <v>0.625</v>
      </c>
      <c r="D11" s="128"/>
      <c r="E11" s="128"/>
      <c r="G11" s="128"/>
      <c r="H11" s="128"/>
      <c r="I11" s="85"/>
    </row>
    <row r="12" spans="2:10" s="33" customFormat="1" ht="25" customHeight="1" x14ac:dyDescent="0.2">
      <c r="B12" s="77"/>
      <c r="C12" s="37">
        <f t="array" ref="C12:I12">DaysAndWeeks+DATE(CalendarYear,3,1)-WEEKDAY(DATE(CalendarYear,3,1),(WeekStart="M")+1)+22</f>
        <v>45732</v>
      </c>
      <c r="D12" s="34">
        <v>45733</v>
      </c>
      <c r="E12" s="34">
        <v>45734</v>
      </c>
      <c r="F12" s="34">
        <v>45735</v>
      </c>
      <c r="G12" s="34">
        <v>45736</v>
      </c>
      <c r="H12" s="38">
        <v>45737</v>
      </c>
      <c r="I12" s="90">
        <v>45738</v>
      </c>
    </row>
    <row r="13" spans="2:10" s="54" customFormat="1" ht="75" customHeight="1" x14ac:dyDescent="0.15">
      <c r="B13" s="84"/>
      <c r="C13" s="128"/>
      <c r="D13" s="53"/>
      <c r="E13" s="128"/>
      <c r="F13" s="128"/>
      <c r="G13" s="127">
        <v>0.625</v>
      </c>
      <c r="H13" s="128"/>
      <c r="I13" s="85"/>
    </row>
    <row r="14" spans="2:10" s="33" customFormat="1" ht="25" customHeight="1" x14ac:dyDescent="0.2">
      <c r="B14" s="77"/>
      <c r="C14" s="45">
        <f t="array" ref="C14:I14">DaysAndWeeks+DATE(CalendarYear,3,1)-WEEKDAY(DATE(CalendarYear,3,1),(WeekStart="M")+1)+29</f>
        <v>45739</v>
      </c>
      <c r="D14" s="34">
        <v>45740</v>
      </c>
      <c r="E14" s="34">
        <v>45741</v>
      </c>
      <c r="F14" s="34">
        <v>45742</v>
      </c>
      <c r="G14" s="45">
        <v>45743</v>
      </c>
      <c r="H14" s="150">
        <v>45744</v>
      </c>
      <c r="I14" s="71">
        <v>45745</v>
      </c>
    </row>
    <row r="15" spans="2:10" s="54" customFormat="1" ht="75" customHeight="1" x14ac:dyDescent="0.15">
      <c r="B15" s="84"/>
      <c r="C15" s="127">
        <v>0.625</v>
      </c>
      <c r="D15" s="128"/>
      <c r="E15" s="128"/>
      <c r="F15" s="128"/>
      <c r="G15" s="126"/>
      <c r="H15" s="164"/>
      <c r="I15" s="91"/>
    </row>
    <row r="16" spans="2:10" s="33" customFormat="1" ht="25" customHeight="1" x14ac:dyDescent="0.2">
      <c r="B16" s="77"/>
      <c r="C16" s="43">
        <f t="array" ref="C16:I16">DaysAndWeeks+DATE(CalendarYear,3,1)-WEEKDAY(DATE(CalendarYear,3,1),(WeekStart="M")+1)+36</f>
        <v>45746</v>
      </c>
      <c r="D16" s="36">
        <v>45747</v>
      </c>
      <c r="E16" s="36">
        <v>45748</v>
      </c>
      <c r="F16" s="36">
        <v>45749</v>
      </c>
      <c r="G16" s="36">
        <v>45750</v>
      </c>
      <c r="H16" s="36">
        <v>45751</v>
      </c>
      <c r="I16" s="71">
        <v>45752</v>
      </c>
    </row>
    <row r="17" spans="2:9" s="6" customFormat="1" ht="75" customHeight="1" x14ac:dyDescent="0.15">
      <c r="B17" s="75"/>
      <c r="C17" s="44"/>
      <c r="D17" s="42"/>
      <c r="E17" s="42"/>
      <c r="F17" s="42"/>
      <c r="G17" s="42"/>
      <c r="H17" s="42"/>
      <c r="I17" s="92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4 D15:I15 C16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1" sqref="C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15">
      <c r="B3" s="76"/>
      <c r="C3" s="18"/>
      <c r="D3" s="18"/>
      <c r="E3" s="46"/>
      <c r="F3" s="46"/>
      <c r="G3" s="18" t="s">
        <v>12</v>
      </c>
      <c r="H3" s="18" t="s">
        <v>13</v>
      </c>
      <c r="I3" s="97"/>
    </row>
    <row r="4" spans="2:9" ht="75" customHeight="1" x14ac:dyDescent="0.65">
      <c r="B4" s="76"/>
      <c r="C4" s="137">
        <f>CalendarYear</f>
        <v>2025</v>
      </c>
      <c r="D4" s="184" t="s">
        <v>14</v>
      </c>
      <c r="E4" s="184"/>
      <c r="F4" s="184"/>
      <c r="G4" s="184"/>
      <c r="H4" s="184"/>
      <c r="I4" s="138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DaysAndWeeks+DATE(CalendarYear,4,1)-WEEKDAY(DATE(CalendarYear,4,1),(WeekStart="M")+1)+1</f>
        <v>45746</v>
      </c>
      <c r="D6" s="36">
        <v>45747</v>
      </c>
      <c r="E6" s="36">
        <v>45748</v>
      </c>
      <c r="F6" s="36">
        <v>45749</v>
      </c>
      <c r="G6" s="36">
        <v>45750</v>
      </c>
      <c r="H6" s="36">
        <v>45751</v>
      </c>
      <c r="I6" s="69">
        <v>45752</v>
      </c>
    </row>
    <row r="7" spans="2:9" s="54" customFormat="1" ht="75" customHeight="1" x14ac:dyDescent="0.15">
      <c r="B7" s="84"/>
      <c r="C7" s="57"/>
      <c r="D7" s="58"/>
      <c r="E7" s="58"/>
      <c r="F7" s="55"/>
      <c r="G7" s="129"/>
      <c r="H7" s="55"/>
      <c r="I7" s="85"/>
    </row>
    <row r="8" spans="2:9" s="33" customFormat="1" ht="25" customHeight="1" x14ac:dyDescent="0.2">
      <c r="B8" s="77"/>
      <c r="C8" s="37">
        <f t="array" ref="C8:I8">DaysAndWeeks+DATE(CalendarYear,4,1)-WEEKDAY(DATE(CalendarYear,4,1),(WeekStart="M")+1)+8</f>
        <v>45753</v>
      </c>
      <c r="D8" s="34">
        <v>45754</v>
      </c>
      <c r="E8" s="34">
        <v>45755</v>
      </c>
      <c r="F8" s="34">
        <v>45756</v>
      </c>
      <c r="G8" s="34">
        <v>45757</v>
      </c>
      <c r="H8" s="34">
        <v>45758</v>
      </c>
      <c r="I8" s="69">
        <v>45759</v>
      </c>
    </row>
    <row r="9" spans="2:9" s="54" customFormat="1" ht="75" customHeight="1" x14ac:dyDescent="0.15">
      <c r="B9" s="84"/>
      <c r="C9" s="128"/>
      <c r="D9" s="53"/>
      <c r="E9" s="128"/>
      <c r="F9" s="128"/>
      <c r="G9" s="128">
        <v>0.625</v>
      </c>
      <c r="H9" s="128"/>
      <c r="I9" s="85"/>
    </row>
    <row r="10" spans="2:9" s="33" customFormat="1" ht="25" customHeight="1" x14ac:dyDescent="0.2">
      <c r="B10" s="77"/>
      <c r="C10" s="37">
        <f t="array" ref="C10:I10">DaysAndWeeks+DATE(CalendarYear,4,1)-WEEKDAY(DATE(CalendarYear,4,1),(WeekStart="M")+1)+15</f>
        <v>45760</v>
      </c>
      <c r="D10" s="34">
        <v>45761</v>
      </c>
      <c r="E10" s="34">
        <v>45762</v>
      </c>
      <c r="F10" s="34">
        <v>45763</v>
      </c>
      <c r="G10" s="34">
        <v>45764</v>
      </c>
      <c r="H10" s="34">
        <v>45765</v>
      </c>
      <c r="I10" s="69">
        <v>45766</v>
      </c>
    </row>
    <row r="11" spans="2:9" s="54" customFormat="1" ht="75" customHeight="1" x14ac:dyDescent="0.15">
      <c r="B11" s="84"/>
      <c r="C11" s="128">
        <v>0.625</v>
      </c>
      <c r="D11" s="128"/>
      <c r="E11" s="128"/>
      <c r="F11" s="128"/>
      <c r="G11" s="128"/>
      <c r="H11" s="128"/>
      <c r="I11" s="85"/>
    </row>
    <row r="12" spans="2:9" s="33" customFormat="1" ht="25" customHeight="1" x14ac:dyDescent="0.2">
      <c r="B12" s="77"/>
      <c r="C12" s="37">
        <f t="array" ref="C12:I12">DaysAndWeeks+DATE(CalendarYear,4,1)-WEEKDAY(DATE(CalendarYear,4,1),(WeekStart="M")+1)+22</f>
        <v>45767</v>
      </c>
      <c r="D12" s="34">
        <v>45768</v>
      </c>
      <c r="E12" s="34">
        <v>45769</v>
      </c>
      <c r="F12" s="34">
        <v>45770</v>
      </c>
      <c r="G12" s="34">
        <v>45771</v>
      </c>
      <c r="H12" s="34">
        <v>45772</v>
      </c>
      <c r="I12" s="69">
        <v>45773</v>
      </c>
    </row>
    <row r="13" spans="2:9" s="54" customFormat="1" ht="75" customHeight="1" x14ac:dyDescent="0.15">
      <c r="B13" s="84"/>
      <c r="C13" s="128"/>
      <c r="D13" s="53"/>
      <c r="E13" s="128"/>
      <c r="F13" s="128"/>
      <c r="G13" s="128">
        <v>0.625</v>
      </c>
      <c r="H13" s="128"/>
      <c r="I13" s="85"/>
    </row>
    <row r="14" spans="2:9" s="33" customFormat="1" ht="25" customHeight="1" x14ac:dyDescent="0.2">
      <c r="B14" s="77"/>
      <c r="C14" s="37">
        <f t="array" ref="C14:I14">DaysAndWeeks+DATE(CalendarYear,4,1)-WEEKDAY(DATE(CalendarYear,4,1),(WeekStart="M")+1)+29</f>
        <v>45774</v>
      </c>
      <c r="D14" s="34">
        <v>45775</v>
      </c>
      <c r="E14" s="34">
        <v>45776</v>
      </c>
      <c r="F14" s="34">
        <v>45777</v>
      </c>
      <c r="G14" s="34">
        <v>45778</v>
      </c>
      <c r="H14" s="34">
        <v>45779</v>
      </c>
      <c r="I14" s="69">
        <v>45780</v>
      </c>
    </row>
    <row r="15" spans="2:9" s="54" customFormat="1" ht="75" customHeight="1" x14ac:dyDescent="0.15">
      <c r="B15" s="84"/>
      <c r="C15" s="128">
        <v>0.625</v>
      </c>
      <c r="D15" s="128"/>
      <c r="E15" s="128"/>
      <c r="F15" s="128"/>
      <c r="G15" s="128"/>
      <c r="H15" s="128"/>
      <c r="I15" s="85"/>
    </row>
    <row r="16" spans="2:9" s="33" customFormat="1" ht="25" customHeight="1" x14ac:dyDescent="0.2">
      <c r="B16" s="77"/>
      <c r="C16" s="151">
        <f t="array" ref="C16:I16">DaysAndWeeks+DATE(CalendarYear,4,1)-WEEKDAY(DATE(CalendarYear,4,1),(WeekStart="M")+1)+36</f>
        <v>45781</v>
      </c>
      <c r="D16" s="52">
        <v>45782</v>
      </c>
      <c r="E16" s="52">
        <v>45783</v>
      </c>
      <c r="F16" s="52">
        <v>45784</v>
      </c>
      <c r="G16" s="52">
        <v>45785</v>
      </c>
      <c r="H16" s="52">
        <v>45786</v>
      </c>
      <c r="I16" s="96">
        <v>45787</v>
      </c>
    </row>
    <row r="17" spans="2:9" s="6" customFormat="1" ht="75" customHeight="1" x14ac:dyDescent="0.15">
      <c r="B17" s="75"/>
      <c r="C17" s="128"/>
      <c r="D17" s="42"/>
      <c r="E17" s="42"/>
      <c r="F17" s="42"/>
      <c r="G17" s="42"/>
      <c r="H17" s="42"/>
      <c r="I17" s="92"/>
    </row>
    <row r="18" spans="2:9" ht="125" customHeight="1" thickBot="1" x14ac:dyDescent="0.2">
      <c r="B18" s="76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9" sqref="C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3">
      <c r="B3" s="76"/>
      <c r="C3" s="59"/>
      <c r="D3" s="60"/>
      <c r="E3" s="60"/>
      <c r="F3" s="29"/>
      <c r="G3" s="18" t="s">
        <v>15</v>
      </c>
      <c r="H3" s="18" t="s">
        <v>16</v>
      </c>
      <c r="I3" s="80"/>
    </row>
    <row r="4" spans="2:9" ht="75" customHeight="1" x14ac:dyDescent="0.65">
      <c r="B4" s="76"/>
      <c r="C4" s="137">
        <f>CalendarYear</f>
        <v>2025</v>
      </c>
      <c r="D4" s="184" t="s">
        <v>17</v>
      </c>
      <c r="E4" s="184"/>
      <c r="F4" s="184"/>
      <c r="G4" s="184"/>
      <c r="H4" s="184"/>
      <c r="I4" s="138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65">
        <f t="array" ref="C6:I6">DaysAndWeeks+DATE(CalendarYear,5,1)-WEEKDAY(DATE(CalendarYear,5,1),(WeekStart="M")+1)+1</f>
        <v>45774</v>
      </c>
      <c r="D6" s="113">
        <v>45775</v>
      </c>
      <c r="E6" s="118">
        <v>45776</v>
      </c>
      <c r="F6" s="118">
        <v>45777</v>
      </c>
      <c r="G6" s="118">
        <v>45778</v>
      </c>
      <c r="H6" s="118">
        <v>45779</v>
      </c>
      <c r="I6" s="119">
        <v>45780</v>
      </c>
    </row>
    <row r="7" spans="2:9" s="54" customFormat="1" ht="75" customHeight="1" x14ac:dyDescent="0.15">
      <c r="B7" s="84"/>
      <c r="C7" s="152"/>
      <c r="D7" s="10"/>
      <c r="E7" s="128"/>
      <c r="F7" s="128"/>
      <c r="G7" s="128">
        <v>0.625</v>
      </c>
      <c r="H7" s="128"/>
      <c r="I7" s="85"/>
    </row>
    <row r="8" spans="2:9" s="35" customFormat="1" ht="25" customHeight="1" x14ac:dyDescent="0.2">
      <c r="B8" s="79"/>
      <c r="C8" s="117">
        <f t="array" ref="C8:I8">DaysAndWeeks+DATE(CalendarYear,5,1)-WEEKDAY(DATE(CalendarYear,5,1),(WeekStart="M")+1)+8</f>
        <v>45781</v>
      </c>
      <c r="D8" s="113">
        <v>45782</v>
      </c>
      <c r="E8" s="113">
        <v>45783</v>
      </c>
      <c r="F8" s="113">
        <v>45784</v>
      </c>
      <c r="G8" s="113">
        <v>45785</v>
      </c>
      <c r="H8" s="113">
        <v>45786</v>
      </c>
      <c r="I8" s="114">
        <v>45787</v>
      </c>
    </row>
    <row r="9" spans="2:9" s="54" customFormat="1" ht="75" customHeight="1" x14ac:dyDescent="0.15">
      <c r="B9" s="84"/>
      <c r="C9" s="128">
        <v>0.625</v>
      </c>
      <c r="D9" s="128"/>
      <c r="E9" s="128"/>
      <c r="F9" s="128"/>
      <c r="G9" s="128"/>
      <c r="H9" s="128"/>
      <c r="I9" s="85"/>
    </row>
    <row r="10" spans="2:9" s="35" customFormat="1" ht="25" customHeight="1" x14ac:dyDescent="0.2">
      <c r="B10" s="79"/>
      <c r="C10" s="117">
        <f t="array" ref="C10:I10">DaysAndWeeks+DATE(CalendarYear,5,1)-WEEKDAY(DATE(CalendarYear,5,1),(WeekStart="M")+1)+15</f>
        <v>45788</v>
      </c>
      <c r="D10" s="113">
        <v>45789</v>
      </c>
      <c r="E10" s="113">
        <v>45790</v>
      </c>
      <c r="F10" s="120">
        <v>45791</v>
      </c>
      <c r="G10" s="113">
        <v>45792</v>
      </c>
      <c r="H10" s="113">
        <v>45793</v>
      </c>
      <c r="I10" s="114">
        <v>45794</v>
      </c>
    </row>
    <row r="11" spans="2:9" s="54" customFormat="1" ht="75" customHeight="1" x14ac:dyDescent="0.15">
      <c r="B11" s="84"/>
      <c r="C11" s="128"/>
      <c r="D11" s="53"/>
      <c r="E11" s="128"/>
      <c r="F11" s="165"/>
      <c r="G11" s="128">
        <v>0.625</v>
      </c>
      <c r="H11" s="128"/>
      <c r="I11" s="85"/>
    </row>
    <row r="12" spans="2:9" s="35" customFormat="1" ht="25" customHeight="1" x14ac:dyDescent="0.2">
      <c r="B12" s="79"/>
      <c r="C12" s="117">
        <f t="array" ref="C12:I12">DaysAndWeeks+DATE(CalendarYear,5,1)-WEEKDAY(DATE(CalendarYear,5,1),(WeekStart="M")+1)+22</f>
        <v>45795</v>
      </c>
      <c r="D12" s="113">
        <v>45796</v>
      </c>
      <c r="E12" s="113">
        <v>45797</v>
      </c>
      <c r="F12" s="113">
        <v>45798</v>
      </c>
      <c r="G12" s="113">
        <v>45799</v>
      </c>
      <c r="H12" s="113">
        <v>45800</v>
      </c>
      <c r="I12" s="114">
        <v>45801</v>
      </c>
    </row>
    <row r="13" spans="2:9" s="54" customFormat="1" ht="75" customHeight="1" x14ac:dyDescent="0.15">
      <c r="B13" s="84"/>
      <c r="C13" s="128">
        <v>0.625</v>
      </c>
      <c r="D13" s="128"/>
      <c r="E13" s="128"/>
      <c r="F13" s="53"/>
      <c r="G13" s="128"/>
      <c r="H13" s="128"/>
      <c r="I13" s="85"/>
    </row>
    <row r="14" spans="2:9" s="35" customFormat="1" ht="25" customHeight="1" x14ac:dyDescent="0.2">
      <c r="B14" s="79"/>
      <c r="C14" s="117">
        <f t="array" ref="C14:I14">DaysAndWeeks+DATE(CalendarYear,5,1)-WEEKDAY(DATE(CalendarYear,5,1),(WeekStart="M")+1)+29</f>
        <v>45802</v>
      </c>
      <c r="D14" s="113">
        <v>45803</v>
      </c>
      <c r="E14" s="113">
        <v>45804</v>
      </c>
      <c r="F14" s="113">
        <v>45805</v>
      </c>
      <c r="G14" s="36">
        <v>45806</v>
      </c>
      <c r="H14" s="36">
        <v>45807</v>
      </c>
      <c r="I14" s="71">
        <v>45808</v>
      </c>
    </row>
    <row r="15" spans="2:9" s="54" customFormat="1" ht="75" customHeight="1" x14ac:dyDescent="0.15">
      <c r="B15" s="84"/>
      <c r="C15" s="128"/>
      <c r="D15" s="131"/>
      <c r="E15" s="128"/>
      <c r="F15" s="128"/>
      <c r="G15" s="55"/>
      <c r="H15" s="55"/>
      <c r="I15" s="91"/>
    </row>
    <row r="16" spans="2:9" s="33" customFormat="1" ht="25" customHeight="1" x14ac:dyDescent="0.2">
      <c r="B16" s="77"/>
      <c r="C16" s="43">
        <f t="array" ref="C16:I16">DaysAndWeeks+DATE(CalendarYear,5,1)-WEEKDAY(DATE(CalendarYear,5,1),(WeekStart="M")+1)+36</f>
        <v>45809</v>
      </c>
      <c r="D16" s="36">
        <v>45810</v>
      </c>
      <c r="E16" s="36">
        <v>45811</v>
      </c>
      <c r="F16" s="36">
        <v>45812</v>
      </c>
      <c r="G16" s="36">
        <v>45813</v>
      </c>
      <c r="H16" s="36">
        <v>45814</v>
      </c>
      <c r="I16" s="71">
        <v>45815</v>
      </c>
    </row>
    <row r="17" spans="2:9" ht="75" customHeight="1" x14ac:dyDescent="0.15">
      <c r="B17" s="76"/>
      <c r="C17" s="48"/>
      <c r="D17" s="47"/>
      <c r="E17" s="47"/>
      <c r="F17" s="47"/>
      <c r="G17" s="47"/>
      <c r="H17" s="47"/>
      <c r="I17" s="98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D15 F15:I15 C16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9" sqref="C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3">
      <c r="B3" s="76"/>
      <c r="C3" s="59"/>
      <c r="D3" s="60"/>
      <c r="E3" s="60"/>
      <c r="F3" s="61"/>
      <c r="G3" s="18" t="s">
        <v>18</v>
      </c>
      <c r="H3" s="18" t="s">
        <v>19</v>
      </c>
      <c r="I3" s="80"/>
    </row>
    <row r="4" spans="2:9" ht="75" customHeight="1" x14ac:dyDescent="0.65">
      <c r="B4" s="76"/>
      <c r="C4" s="137">
        <f>CalendarYear</f>
        <v>2025</v>
      </c>
      <c r="D4" s="184" t="s">
        <v>20</v>
      </c>
      <c r="E4" s="184"/>
      <c r="F4" s="184"/>
      <c r="G4" s="184"/>
      <c r="H4" s="184"/>
      <c r="I4" s="138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DaysAndWeeks+DATE(CalendarYear,6,1)-WEEKDAY(DATE(CalendarYear,6,1),(WeekStart="M")+1)+1</f>
        <v>45809</v>
      </c>
      <c r="D6" s="36">
        <v>45810</v>
      </c>
      <c r="E6" s="36">
        <v>45811</v>
      </c>
      <c r="F6" s="36">
        <v>45812</v>
      </c>
      <c r="G6" s="34">
        <v>45813</v>
      </c>
      <c r="H6" s="34">
        <v>45814</v>
      </c>
      <c r="I6" s="69">
        <v>45815</v>
      </c>
    </row>
    <row r="7" spans="2:9" s="67" customFormat="1" ht="75" customHeight="1" x14ac:dyDescent="0.15">
      <c r="B7" s="78"/>
      <c r="C7" s="68"/>
      <c r="D7" s="66"/>
      <c r="E7" s="130"/>
      <c r="F7" s="153"/>
      <c r="G7" s="124">
        <v>0.625</v>
      </c>
      <c r="H7" s="124"/>
      <c r="I7" s="70"/>
    </row>
    <row r="8" spans="2:9" s="35" customFormat="1" ht="25" customHeight="1" x14ac:dyDescent="0.2">
      <c r="B8" s="79"/>
      <c r="C8" s="37">
        <f t="array" ref="C8:I8">DaysAndWeeks+DATE(CalendarYear,6,1)-WEEKDAY(DATE(CalendarYear,6,1),(WeekStart="M")+1)+8</f>
        <v>45816</v>
      </c>
      <c r="D8" s="34">
        <v>45817</v>
      </c>
      <c r="E8" s="34">
        <v>45818</v>
      </c>
      <c r="F8" s="34">
        <v>45819</v>
      </c>
      <c r="G8" s="34">
        <v>45820</v>
      </c>
      <c r="H8" s="34">
        <v>45821</v>
      </c>
      <c r="I8" s="69">
        <v>45822</v>
      </c>
    </row>
    <row r="9" spans="2:9" s="67" customFormat="1" ht="75" customHeight="1" x14ac:dyDescent="0.15">
      <c r="B9" s="78"/>
      <c r="C9" s="128">
        <v>0.625</v>
      </c>
      <c r="D9" s="124"/>
      <c r="E9" s="128"/>
      <c r="F9" s="124"/>
      <c r="G9" s="128"/>
      <c r="H9" s="124"/>
      <c r="I9" s="70"/>
    </row>
    <row r="10" spans="2:9" s="35" customFormat="1" ht="25" customHeight="1" x14ac:dyDescent="0.2">
      <c r="B10" s="79"/>
      <c r="C10" s="37">
        <f t="array" ref="C10:I10">DaysAndWeeks+DATE(CalendarYear,6,1)-WEEKDAY(DATE(CalendarYear,6,1),(WeekStart="M")+1)+15</f>
        <v>45823</v>
      </c>
      <c r="D10" s="34">
        <v>45824</v>
      </c>
      <c r="E10" s="34">
        <v>45825</v>
      </c>
      <c r="F10" s="34">
        <v>45826</v>
      </c>
      <c r="G10" s="34">
        <v>45827</v>
      </c>
      <c r="H10" s="34">
        <v>45828</v>
      </c>
      <c r="I10" s="69">
        <v>45829</v>
      </c>
    </row>
    <row r="11" spans="2:9" s="67" customFormat="1" ht="75" customHeight="1" x14ac:dyDescent="0.15">
      <c r="B11" s="78"/>
      <c r="C11" s="124"/>
      <c r="D11" s="132"/>
      <c r="E11" s="128"/>
      <c r="F11" s="124"/>
      <c r="G11" s="124">
        <v>0.625</v>
      </c>
      <c r="H11" s="124"/>
      <c r="I11" s="70"/>
    </row>
    <row r="12" spans="2:9" s="35" customFormat="1" ht="25" customHeight="1" x14ac:dyDescent="0.2">
      <c r="B12" s="79"/>
      <c r="C12" s="37">
        <f t="array" ref="C12:I12">DaysAndWeeks+DATE(CalendarYear,6,1)-WEEKDAY(DATE(CalendarYear,6,1),(WeekStart="M")+1)+22</f>
        <v>45830</v>
      </c>
      <c r="D12" s="34">
        <v>45831</v>
      </c>
      <c r="E12" s="34">
        <v>45832</v>
      </c>
      <c r="F12" s="34">
        <v>45833</v>
      </c>
      <c r="G12" s="34">
        <v>45834</v>
      </c>
      <c r="H12" s="34">
        <v>45835</v>
      </c>
      <c r="I12" s="69">
        <v>45836</v>
      </c>
    </row>
    <row r="13" spans="2:9" s="67" customFormat="1" ht="75" customHeight="1" x14ac:dyDescent="0.15">
      <c r="B13" s="78"/>
      <c r="C13" s="128">
        <v>0.625</v>
      </c>
      <c r="D13" s="124"/>
      <c r="E13" s="128"/>
      <c r="F13" s="124"/>
      <c r="G13" s="128"/>
      <c r="H13" s="124"/>
      <c r="I13" s="70"/>
    </row>
    <row r="14" spans="2:9" s="35" customFormat="1" ht="25" customHeight="1" x14ac:dyDescent="0.2">
      <c r="B14" s="79"/>
      <c r="C14" s="37">
        <f t="array" ref="C14:I14">DaysAndWeeks+DATE(CalendarYear,6,1)-WEEKDAY(DATE(CalendarYear,6,1),(WeekStart="M")+1)+29</f>
        <v>45837</v>
      </c>
      <c r="D14" s="34">
        <v>45838</v>
      </c>
      <c r="E14" s="34">
        <v>45839</v>
      </c>
      <c r="F14" s="34">
        <v>45840</v>
      </c>
      <c r="G14" s="34">
        <v>45841</v>
      </c>
      <c r="H14" s="139">
        <v>45842</v>
      </c>
      <c r="I14" s="71">
        <v>45843</v>
      </c>
    </row>
    <row r="15" spans="2:9" s="67" customFormat="1" ht="75" customHeight="1" x14ac:dyDescent="0.15">
      <c r="B15" s="78"/>
      <c r="C15" s="124"/>
      <c r="D15" s="132"/>
      <c r="E15" s="128"/>
      <c r="F15" s="124"/>
      <c r="G15" s="124">
        <v>0.625</v>
      </c>
      <c r="H15" s="124"/>
      <c r="I15" s="72"/>
    </row>
    <row r="16" spans="2:9" s="33" customFormat="1" ht="25" customHeight="1" x14ac:dyDescent="0.2">
      <c r="B16" s="77"/>
      <c r="C16" s="43">
        <f t="array" ref="C16:I16">DaysAndWeeks+DATE(CalendarYear,6,1)-WEEKDAY(DATE(CalendarYear,6,1),(WeekStart="M")+1)+36</f>
        <v>45844</v>
      </c>
      <c r="D16" s="36">
        <v>45845</v>
      </c>
      <c r="E16" s="36">
        <v>45846</v>
      </c>
      <c r="F16" s="36">
        <v>45847</v>
      </c>
      <c r="G16" s="36">
        <v>45848</v>
      </c>
      <c r="H16" s="36">
        <v>45849</v>
      </c>
      <c r="I16" s="71">
        <v>45850</v>
      </c>
    </row>
    <row r="17" spans="2:9" s="33" customFormat="1" ht="75" customHeight="1" x14ac:dyDescent="0.2">
      <c r="B17" s="77"/>
      <c r="C17" s="73"/>
      <c r="D17" s="64"/>
      <c r="E17" s="64"/>
      <c r="F17" s="64"/>
      <c r="G17" s="64"/>
      <c r="H17" s="64"/>
      <c r="I17" s="74"/>
    </row>
    <row r="18" spans="2:9" ht="125" customHeight="1" thickBot="1" x14ac:dyDescent="0.2">
      <c r="B18" s="76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D15 F15 H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F17" sqref="F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3">
      <c r="B3" s="76"/>
      <c r="C3" s="59"/>
      <c r="D3" s="60"/>
      <c r="E3" s="60"/>
      <c r="F3" s="61"/>
      <c r="G3" s="18" t="s">
        <v>21</v>
      </c>
      <c r="H3" s="18" t="s">
        <v>22</v>
      </c>
      <c r="I3" s="80"/>
    </row>
    <row r="4" spans="2:9" ht="75" customHeight="1" x14ac:dyDescent="0.65">
      <c r="B4" s="76"/>
      <c r="C4" s="137">
        <f>CalendarYear</f>
        <v>2025</v>
      </c>
      <c r="D4" s="180" t="s">
        <v>23</v>
      </c>
      <c r="E4" s="180"/>
      <c r="F4" s="180"/>
      <c r="G4" s="180"/>
      <c r="H4" s="180"/>
      <c r="I4" s="138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43">
        <f t="array" ref="C6:I6">DaysAndWeeks+DATE(CalendarYear,7,1)-WEEKDAY(DATE(CalendarYear,7,1),(WeekStart="M")+1)+1</f>
        <v>45837</v>
      </c>
      <c r="D6" s="36">
        <v>45838</v>
      </c>
      <c r="E6" s="36">
        <v>45839</v>
      </c>
      <c r="F6" s="65">
        <v>45840</v>
      </c>
      <c r="G6" s="36">
        <v>45841</v>
      </c>
      <c r="H6" s="36">
        <v>45842</v>
      </c>
      <c r="I6" s="69">
        <v>45843</v>
      </c>
    </row>
    <row r="7" spans="2:9" s="54" customFormat="1" ht="75" customHeight="1" x14ac:dyDescent="0.15">
      <c r="B7" s="84"/>
      <c r="C7" s="57"/>
      <c r="D7" s="55"/>
      <c r="E7" s="55"/>
      <c r="F7" s="99"/>
      <c r="G7" s="133"/>
      <c r="H7" s="55"/>
      <c r="I7" s="85"/>
    </row>
    <row r="8" spans="2:9" s="35" customFormat="1" ht="25" customHeight="1" x14ac:dyDescent="0.2">
      <c r="B8" s="79"/>
      <c r="C8" s="37">
        <f t="array" ref="C8:I8">DaysAndWeeks+DATE(CalendarYear,7,1)-WEEKDAY(DATE(CalendarYear,7,1),(WeekStart="M")+1)+8</f>
        <v>45844</v>
      </c>
      <c r="D8" s="34">
        <v>45845</v>
      </c>
      <c r="E8" s="34">
        <v>45846</v>
      </c>
      <c r="F8" s="34">
        <v>45847</v>
      </c>
      <c r="G8" s="34">
        <v>45848</v>
      </c>
      <c r="H8" s="34">
        <v>45849</v>
      </c>
      <c r="I8" s="69">
        <v>45850</v>
      </c>
    </row>
    <row r="9" spans="2:9" s="54" customFormat="1" ht="75" customHeight="1" x14ac:dyDescent="0.15">
      <c r="B9" s="84"/>
      <c r="C9" s="128">
        <v>0.625</v>
      </c>
      <c r="D9" s="128"/>
      <c r="E9" s="128"/>
      <c r="F9" s="128"/>
      <c r="G9" s="128"/>
      <c r="H9" s="128"/>
      <c r="I9" s="85"/>
    </row>
    <row r="10" spans="2:9" s="35" customFormat="1" ht="25" customHeight="1" x14ac:dyDescent="0.2">
      <c r="B10" s="79"/>
      <c r="C10" s="37">
        <f t="array" ref="C10:I10">DaysAndWeeks+DATE(CalendarYear,7,1)-WEEKDAY(DATE(CalendarYear,7,1),(WeekStart="M")+1)+15</f>
        <v>45851</v>
      </c>
      <c r="D10" s="34">
        <v>45852</v>
      </c>
      <c r="E10" s="34">
        <v>45853</v>
      </c>
      <c r="F10" s="34">
        <v>45854</v>
      </c>
      <c r="G10" s="34">
        <v>45855</v>
      </c>
      <c r="H10" s="34">
        <v>45856</v>
      </c>
      <c r="I10" s="69">
        <v>45857</v>
      </c>
    </row>
    <row r="11" spans="2:9" s="54" customFormat="1" ht="75" customHeight="1" x14ac:dyDescent="0.15">
      <c r="B11" s="84"/>
      <c r="C11" s="128"/>
      <c r="D11" s="131"/>
      <c r="E11" s="128"/>
      <c r="F11" s="128"/>
      <c r="G11" s="128">
        <v>0.625</v>
      </c>
      <c r="H11" s="128"/>
      <c r="I11" s="85"/>
    </row>
    <row r="12" spans="2:9" s="35" customFormat="1" ht="25" customHeight="1" x14ac:dyDescent="0.2">
      <c r="B12" s="79"/>
      <c r="C12" s="37">
        <f t="array" ref="C12:I12">DaysAndWeeks+DATE(CalendarYear,7,1)-WEEKDAY(DATE(CalendarYear,7,1),(WeekStart="M")+1)+22</f>
        <v>45858</v>
      </c>
      <c r="D12" s="34">
        <v>45859</v>
      </c>
      <c r="E12" s="34">
        <v>45860</v>
      </c>
      <c r="F12" s="34">
        <v>45861</v>
      </c>
      <c r="G12" s="34">
        <v>45862</v>
      </c>
      <c r="H12" s="34">
        <v>45863</v>
      </c>
      <c r="I12" s="69">
        <v>45864</v>
      </c>
    </row>
    <row r="13" spans="2:9" s="54" customFormat="1" ht="75" customHeight="1" x14ac:dyDescent="0.15">
      <c r="B13" s="84"/>
      <c r="C13" s="128">
        <v>0.625</v>
      </c>
      <c r="D13" s="128"/>
      <c r="E13" s="128"/>
      <c r="F13" s="128"/>
      <c r="G13" s="128"/>
      <c r="H13" s="128"/>
      <c r="I13" s="85"/>
    </row>
    <row r="14" spans="2:9" s="33" customFormat="1" ht="25" customHeight="1" x14ac:dyDescent="0.2">
      <c r="B14" s="77"/>
      <c r="C14" s="37">
        <f t="array" ref="C14:I14">DaysAndWeeks+DATE(CalendarYear,7,1)-WEEKDAY(DATE(CalendarYear,7,1),(WeekStart="M")+1)+29</f>
        <v>45865</v>
      </c>
      <c r="D14" s="34">
        <v>45866</v>
      </c>
      <c r="E14" s="34">
        <v>45867</v>
      </c>
      <c r="F14" s="34">
        <v>45868</v>
      </c>
      <c r="G14" s="34">
        <v>45869</v>
      </c>
      <c r="H14" s="34">
        <v>45870</v>
      </c>
      <c r="I14" s="69">
        <v>45871</v>
      </c>
    </row>
    <row r="15" spans="2:9" s="54" customFormat="1" ht="75" customHeight="1" x14ac:dyDescent="0.15">
      <c r="B15" s="84"/>
      <c r="C15" s="128"/>
      <c r="D15" s="131"/>
      <c r="E15" s="128"/>
      <c r="F15" s="128"/>
      <c r="G15" s="128">
        <v>0.625</v>
      </c>
      <c r="H15" s="128"/>
      <c r="I15" s="100"/>
    </row>
    <row r="16" spans="2:9" s="35" customFormat="1" ht="25" customHeight="1" x14ac:dyDescent="0.2">
      <c r="B16" s="79"/>
      <c r="C16" s="37">
        <f t="array" ref="C16:I16">DaysAndWeeks+DATE(CalendarYear,7,1)-WEEKDAY(DATE(CalendarYear,7,1),(WeekStart="M")+1)+36</f>
        <v>45872</v>
      </c>
      <c r="D16" s="113">
        <v>45873</v>
      </c>
      <c r="E16" s="36">
        <v>45874</v>
      </c>
      <c r="F16" s="36">
        <v>45875</v>
      </c>
      <c r="G16" s="36">
        <v>45876</v>
      </c>
      <c r="H16" s="36">
        <v>45877</v>
      </c>
      <c r="I16" s="71">
        <v>45878</v>
      </c>
    </row>
    <row r="17" spans="2:9" s="54" customFormat="1" ht="75" customHeight="1" x14ac:dyDescent="0.15">
      <c r="B17" s="84"/>
      <c r="C17" s="128">
        <v>0.625</v>
      </c>
      <c r="D17" s="128"/>
      <c r="E17" s="55"/>
      <c r="F17" s="55"/>
      <c r="G17" s="55"/>
      <c r="H17" s="55"/>
      <c r="I17" s="91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D15 F15 H15:I15 C16:I16 D17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H15" sqref="H15"/>
    </sheetView>
  </sheetViews>
  <sheetFormatPr baseColWidth="10" defaultColWidth="8.625" defaultRowHeight="17" x14ac:dyDescent="0.15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 x14ac:dyDescent="0.2"/>
    <row r="2" spans="2:9" ht="75" customHeight="1" thickTop="1" x14ac:dyDescent="0.15">
      <c r="B2" s="77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2">
      <c r="B3" s="77"/>
      <c r="C3" s="101"/>
      <c r="D3" s="102"/>
      <c r="E3" s="102"/>
      <c r="F3" s="103"/>
      <c r="G3" s="49" t="s">
        <v>24</v>
      </c>
      <c r="H3" s="49" t="s">
        <v>25</v>
      </c>
      <c r="I3" s="109"/>
    </row>
    <row r="4" spans="2:9" ht="75" customHeight="1" x14ac:dyDescent="0.65">
      <c r="B4" s="77"/>
      <c r="C4" s="137">
        <f>CalendarYear</f>
        <v>2025</v>
      </c>
      <c r="D4" s="180" t="s">
        <v>26</v>
      </c>
      <c r="E4" s="180"/>
      <c r="F4" s="180"/>
      <c r="G4" s="180"/>
      <c r="H4" s="180"/>
      <c r="I4" s="138"/>
    </row>
    <row r="5" spans="2:9" ht="35" customHeight="1" x14ac:dyDescent="0.15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104" customFormat="1" ht="25" customHeight="1" x14ac:dyDescent="0.2">
      <c r="B6" s="107"/>
      <c r="C6" s="106">
        <f t="array" ref="C6:I6">DaysAndWeeks+DATE(CalendarYear,8,1)-WEEKDAY(DATE(CalendarYear,8,1),(WeekStart="M")+1)+1</f>
        <v>45865</v>
      </c>
      <c r="D6" s="106">
        <v>45866</v>
      </c>
      <c r="E6" s="63">
        <v>45867</v>
      </c>
      <c r="F6" s="63">
        <v>45868</v>
      </c>
      <c r="G6" s="63">
        <v>45869</v>
      </c>
      <c r="H6" s="63">
        <v>45870</v>
      </c>
      <c r="I6" s="108">
        <v>45871</v>
      </c>
    </row>
    <row r="7" spans="2:9" s="67" customFormat="1" ht="75" customHeight="1" x14ac:dyDescent="0.15">
      <c r="B7" s="78"/>
      <c r="C7" s="134">
        <v>0.625</v>
      </c>
      <c r="D7" s="134"/>
      <c r="E7" s="128"/>
      <c r="F7" s="124"/>
      <c r="G7" s="128"/>
      <c r="H7" s="124"/>
      <c r="I7" s="70"/>
    </row>
    <row r="8" spans="2:9" ht="25" customHeight="1" x14ac:dyDescent="0.2">
      <c r="B8" s="77"/>
      <c r="C8" s="37">
        <f t="array" ref="C8:I8">DaysAndWeeks+DATE(CalendarYear,8,1)-WEEKDAY(DATE(CalendarYear,8,1),(WeekStart="M")+1)+8</f>
        <v>45872</v>
      </c>
      <c r="D8" s="113">
        <v>45873</v>
      </c>
      <c r="E8" s="34">
        <v>45874</v>
      </c>
      <c r="F8" s="34">
        <v>45875</v>
      </c>
      <c r="G8" s="34">
        <v>45876</v>
      </c>
      <c r="H8" s="34">
        <v>45877</v>
      </c>
      <c r="I8" s="69">
        <v>45878</v>
      </c>
    </row>
    <row r="9" spans="2:9" s="67" customFormat="1" ht="75" customHeight="1" x14ac:dyDescent="0.15">
      <c r="B9" s="78"/>
      <c r="C9" s="124"/>
      <c r="D9" s="132"/>
      <c r="E9" s="128"/>
      <c r="F9" s="124"/>
      <c r="G9" s="124">
        <v>0.625</v>
      </c>
      <c r="H9" s="124"/>
      <c r="I9" s="70"/>
    </row>
    <row r="10" spans="2:9" ht="25" customHeight="1" x14ac:dyDescent="0.2">
      <c r="B10" s="77"/>
      <c r="C10" s="37">
        <f t="array" ref="C10:I10">DaysAndWeeks+DATE(CalendarYear,8,1)-WEEKDAY(DATE(CalendarYear,8,1),(WeekStart="M")+1)+15</f>
        <v>45879</v>
      </c>
      <c r="D10" s="113">
        <v>45880</v>
      </c>
      <c r="E10" s="34">
        <v>45881</v>
      </c>
      <c r="F10" s="34">
        <v>45882</v>
      </c>
      <c r="G10" s="34">
        <v>45883</v>
      </c>
      <c r="H10" s="34">
        <v>45884</v>
      </c>
      <c r="I10" s="69">
        <v>45885</v>
      </c>
    </row>
    <row r="11" spans="2:9" s="67" customFormat="1" ht="75" customHeight="1" x14ac:dyDescent="0.15">
      <c r="B11" s="78"/>
      <c r="C11" s="124">
        <v>0.625</v>
      </c>
      <c r="D11" s="124"/>
      <c r="E11" s="128"/>
      <c r="F11" s="124"/>
      <c r="G11" s="128"/>
      <c r="H11" s="124"/>
      <c r="I11" s="70"/>
    </row>
    <row r="12" spans="2:9" ht="25" customHeight="1" x14ac:dyDescent="0.2">
      <c r="B12" s="77"/>
      <c r="C12" s="37">
        <f t="array" ref="C12:I12">DaysAndWeeks+DATE(CalendarYear,8,1)-WEEKDAY(DATE(CalendarYear,8,1),(WeekStart="M")+1)+22</f>
        <v>45886</v>
      </c>
      <c r="D12" s="113">
        <v>45887</v>
      </c>
      <c r="E12" s="34">
        <v>45888</v>
      </c>
      <c r="F12" s="34">
        <v>45889</v>
      </c>
      <c r="G12" s="34">
        <v>45890</v>
      </c>
      <c r="H12" s="34">
        <v>45891</v>
      </c>
      <c r="I12" s="69">
        <v>45892</v>
      </c>
    </row>
    <row r="13" spans="2:9" s="67" customFormat="1" ht="75" customHeight="1" x14ac:dyDescent="0.15">
      <c r="B13" s="78"/>
      <c r="C13" s="124"/>
      <c r="D13" s="132"/>
      <c r="E13" s="128"/>
      <c r="F13" s="124"/>
      <c r="G13" s="124">
        <v>0.625</v>
      </c>
      <c r="H13" s="124"/>
      <c r="I13" s="70"/>
    </row>
    <row r="14" spans="2:9" ht="25" customHeight="1" x14ac:dyDescent="0.2">
      <c r="B14" s="77"/>
      <c r="C14" s="37">
        <f t="array" ref="C14:I14">DaysAndWeeks+DATE(CalendarYear,8,1)-WEEKDAY(DATE(CalendarYear,8,1),(WeekStart="M")+1)+29</f>
        <v>45893</v>
      </c>
      <c r="D14" s="34">
        <v>45894</v>
      </c>
      <c r="E14" s="34">
        <v>45895</v>
      </c>
      <c r="F14" s="34">
        <v>45896</v>
      </c>
      <c r="G14" s="113">
        <v>45897</v>
      </c>
      <c r="H14" s="36">
        <v>45898</v>
      </c>
      <c r="I14" s="71">
        <v>45899</v>
      </c>
    </row>
    <row r="15" spans="2:9" s="67" customFormat="1" ht="75" customHeight="1" x14ac:dyDescent="0.15">
      <c r="B15" s="78"/>
      <c r="C15" s="124">
        <v>0.625</v>
      </c>
      <c r="D15" s="124"/>
      <c r="E15" s="128"/>
      <c r="F15" s="124"/>
      <c r="G15" s="128"/>
      <c r="H15" s="66"/>
      <c r="I15" s="72"/>
    </row>
    <row r="16" spans="2:9" ht="25" customHeight="1" x14ac:dyDescent="0.2">
      <c r="B16" s="77"/>
      <c r="C16" s="43">
        <f t="array" ref="C16:I16">DaysAndWeeks+DATE(CalendarYear,8,1)-WEEKDAY(DATE(CalendarYear,8,1),(WeekStart="M")+1)+36</f>
        <v>45900</v>
      </c>
      <c r="D16" s="36">
        <v>45901</v>
      </c>
      <c r="E16" s="36">
        <v>45902</v>
      </c>
      <c r="F16" s="36">
        <v>45903</v>
      </c>
      <c r="G16" s="36">
        <v>45904</v>
      </c>
      <c r="H16" s="36">
        <v>45905</v>
      </c>
      <c r="I16" s="71">
        <v>45906</v>
      </c>
    </row>
    <row r="17" spans="2:9" s="67" customFormat="1" ht="75" customHeight="1" x14ac:dyDescent="0.15">
      <c r="B17" s="78"/>
      <c r="C17" s="68"/>
      <c r="D17" s="66"/>
      <c r="E17" s="66"/>
      <c r="F17" s="66"/>
      <c r="G17" s="66"/>
      <c r="H17" s="66"/>
      <c r="I17" s="72"/>
    </row>
    <row r="18" spans="2:9" s="1" customFormat="1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D15 F15 H15: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5" sqref="C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3">
      <c r="B3" s="76"/>
      <c r="C3" s="59"/>
      <c r="D3" s="60"/>
      <c r="E3" s="60"/>
      <c r="F3" s="61"/>
      <c r="G3" s="18" t="s">
        <v>27</v>
      </c>
      <c r="H3" s="18" t="s">
        <v>28</v>
      </c>
      <c r="I3" s="80"/>
    </row>
    <row r="4" spans="2:9" ht="75" customHeight="1" x14ac:dyDescent="0.65">
      <c r="B4" s="76"/>
      <c r="C4" s="137">
        <f>CalendarYear</f>
        <v>2025</v>
      </c>
      <c r="D4" s="185" t="s">
        <v>29</v>
      </c>
      <c r="E4" s="185"/>
      <c r="F4" s="185"/>
      <c r="G4" s="185"/>
      <c r="H4" s="185"/>
      <c r="I4" s="136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43">
        <f t="array" ref="C6:I6">DaysAndWeeks+DATE(CalendarYear,9,1)-WEEKDAY(DATE(CalendarYear,9,1),(WeekStart="M")+1)+1</f>
        <v>45900</v>
      </c>
      <c r="D6" s="36">
        <v>45901</v>
      </c>
      <c r="E6" s="36">
        <v>45902</v>
      </c>
      <c r="F6" s="36">
        <v>45903</v>
      </c>
      <c r="G6" s="36">
        <v>45904</v>
      </c>
      <c r="H6" s="34">
        <v>45905</v>
      </c>
      <c r="I6" s="69">
        <v>45906</v>
      </c>
    </row>
    <row r="7" spans="2:9" s="54" customFormat="1" ht="75" customHeight="1" x14ac:dyDescent="0.15">
      <c r="B7" s="84"/>
      <c r="C7" s="57"/>
      <c r="D7" s="55"/>
      <c r="E7" s="55"/>
      <c r="F7" s="55"/>
      <c r="G7" s="133"/>
      <c r="H7" s="128"/>
      <c r="I7" s="85"/>
    </row>
    <row r="8" spans="2:9" s="35" customFormat="1" ht="25" customHeight="1" x14ac:dyDescent="0.2">
      <c r="B8" s="79"/>
      <c r="C8" s="37">
        <f t="array" ref="C8:I8">DaysAndWeeks+DATE(CalendarYear,9,1)-WEEKDAY(DATE(CalendarYear,9,1),(WeekStart="M")+1)+8</f>
        <v>45907</v>
      </c>
      <c r="D8" s="34">
        <v>45908</v>
      </c>
      <c r="E8" s="34">
        <v>45909</v>
      </c>
      <c r="F8" s="34">
        <v>45910</v>
      </c>
      <c r="G8" s="34">
        <v>45911</v>
      </c>
      <c r="H8" s="34">
        <v>45912</v>
      </c>
      <c r="I8" s="69">
        <v>45913</v>
      </c>
    </row>
    <row r="9" spans="2:9" s="54" customFormat="1" ht="75" customHeight="1" x14ac:dyDescent="0.15">
      <c r="B9" s="84"/>
      <c r="C9" s="167"/>
      <c r="D9" s="131"/>
      <c r="E9" s="128"/>
      <c r="F9" s="167"/>
      <c r="G9" s="167">
        <v>0.625</v>
      </c>
      <c r="H9" s="167"/>
      <c r="I9" s="85"/>
    </row>
    <row r="10" spans="2:9" s="35" customFormat="1" ht="25" customHeight="1" x14ac:dyDescent="0.2">
      <c r="B10" s="79"/>
      <c r="C10" s="37">
        <f t="array" ref="C10:I10">DaysAndWeeks+DATE(CalendarYear,9,1)-WEEKDAY(DATE(CalendarYear,9,1),(WeekStart="M")+1)+15</f>
        <v>45914</v>
      </c>
      <c r="D10" s="34">
        <v>45915</v>
      </c>
      <c r="E10" s="34">
        <v>45916</v>
      </c>
      <c r="F10" s="34">
        <v>45917</v>
      </c>
      <c r="G10" s="34">
        <v>45918</v>
      </c>
      <c r="H10" s="34">
        <v>45919</v>
      </c>
      <c r="I10" s="69">
        <v>45920</v>
      </c>
    </row>
    <row r="11" spans="2:9" s="54" customFormat="1" ht="75" customHeight="1" x14ac:dyDescent="0.15">
      <c r="B11" s="84"/>
      <c r="C11" s="167">
        <v>0.625</v>
      </c>
      <c r="D11" s="128"/>
      <c r="E11" s="128"/>
      <c r="F11" s="167"/>
      <c r="G11" s="128"/>
      <c r="H11" s="128"/>
      <c r="I11" s="85"/>
    </row>
    <row r="12" spans="2:9" s="35" customFormat="1" ht="25" customHeight="1" x14ac:dyDescent="0.2">
      <c r="B12" s="79"/>
      <c r="C12" s="37">
        <f t="array" ref="C12:I12">DaysAndWeeks+DATE(CalendarYear,9,1)-WEEKDAY(DATE(CalendarYear,9,1),(WeekStart="M")+1)+22</f>
        <v>45921</v>
      </c>
      <c r="D12" s="34">
        <v>45922</v>
      </c>
      <c r="E12" s="34">
        <v>45923</v>
      </c>
      <c r="F12" s="34">
        <v>45924</v>
      </c>
      <c r="G12" s="34">
        <v>45925</v>
      </c>
      <c r="H12" s="34">
        <v>45926</v>
      </c>
      <c r="I12" s="69">
        <v>45927</v>
      </c>
    </row>
    <row r="13" spans="2:9" s="54" customFormat="1" ht="75" customHeight="1" x14ac:dyDescent="0.15">
      <c r="B13" s="84"/>
      <c r="C13" s="128"/>
      <c r="D13" s="131"/>
      <c r="E13" s="128"/>
      <c r="F13" s="167"/>
      <c r="G13" s="167">
        <v>0.625</v>
      </c>
      <c r="H13" s="167"/>
      <c r="I13" s="85"/>
    </row>
    <row r="14" spans="2:9" s="35" customFormat="1" ht="25" customHeight="1" x14ac:dyDescent="0.2">
      <c r="B14" s="79"/>
      <c r="C14" s="37">
        <f t="array" ref="C14:I14">DaysAndWeeks+DATE(CalendarYear,9,1)-WEEKDAY(DATE(CalendarYear,9,1),(WeekStart="M")+1)+29</f>
        <v>45928</v>
      </c>
      <c r="D14" s="34">
        <v>45929</v>
      </c>
      <c r="E14" s="34">
        <v>45930</v>
      </c>
      <c r="F14" s="34">
        <v>45931</v>
      </c>
      <c r="G14" s="34">
        <v>45932</v>
      </c>
      <c r="H14" s="34">
        <v>45933</v>
      </c>
      <c r="I14" s="155">
        <v>45934</v>
      </c>
    </row>
    <row r="15" spans="2:9" s="54" customFormat="1" ht="75" customHeight="1" x14ac:dyDescent="0.15">
      <c r="B15" s="84"/>
      <c r="C15" s="167">
        <v>0.625</v>
      </c>
      <c r="D15" s="128"/>
      <c r="E15" s="128"/>
      <c r="F15" s="167"/>
      <c r="G15" s="128"/>
      <c r="H15" s="128"/>
      <c r="I15" s="154"/>
    </row>
    <row r="16" spans="2:9" s="35" customFormat="1" ht="25" customHeight="1" x14ac:dyDescent="0.2">
      <c r="B16" s="79"/>
      <c r="C16" s="43">
        <f t="array" ref="C16:I16">DaysAndWeeks+DATE(CalendarYear,9,1)-WEEKDAY(DATE(CalendarYear,9,1),(WeekStart="M")+1)+36</f>
        <v>45935</v>
      </c>
      <c r="D16" s="36">
        <v>45936</v>
      </c>
      <c r="E16" s="36">
        <v>45937</v>
      </c>
      <c r="F16" s="36">
        <v>45938</v>
      </c>
      <c r="G16" s="36">
        <v>45939</v>
      </c>
      <c r="H16" s="36">
        <v>45940</v>
      </c>
      <c r="I16" s="71">
        <v>45941</v>
      </c>
    </row>
    <row r="17" spans="2:9" s="54" customFormat="1" ht="75" customHeight="1" x14ac:dyDescent="0.15">
      <c r="B17" s="84"/>
      <c r="C17" s="57"/>
      <c r="D17" s="55"/>
      <c r="E17" s="55"/>
      <c r="F17" s="55"/>
      <c r="G17" s="55"/>
      <c r="H17" s="55"/>
      <c r="I17" s="91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D15 F15 H15: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="89" zoomScaleNormal="100" workbookViewId="0">
      <pane ySplit="5" topLeftCell="A6" activePane="bottomLeft" state="frozen"/>
      <selection pane="bottomLeft" activeCell="F15" sqref="F15"/>
    </sheetView>
  </sheetViews>
  <sheetFormatPr baseColWidth="10" defaultColWidth="8.625" defaultRowHeight="17" x14ac:dyDescent="0.15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 x14ac:dyDescent="0.2">
      <c r="C1" s="112"/>
      <c r="D1" s="112"/>
      <c r="E1" s="112"/>
      <c r="F1" s="112"/>
      <c r="G1" s="112"/>
      <c r="H1" s="112"/>
      <c r="I1" s="112"/>
    </row>
    <row r="2" spans="2:9" ht="75" customHeight="1" thickTop="1" x14ac:dyDescent="0.15">
      <c r="B2" s="77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2">
      <c r="B3" s="77"/>
      <c r="C3" s="101"/>
      <c r="D3" s="102"/>
      <c r="E3" s="102"/>
      <c r="F3" s="103"/>
      <c r="G3" s="18" t="s">
        <v>30</v>
      </c>
      <c r="H3" s="18" t="s">
        <v>31</v>
      </c>
      <c r="I3" s="109"/>
    </row>
    <row r="4" spans="2:9" ht="75" customHeight="1" x14ac:dyDescent="0.65">
      <c r="B4" s="77"/>
      <c r="C4" s="137">
        <f>CalendarYear</f>
        <v>2025</v>
      </c>
      <c r="D4" s="185" t="s">
        <v>32</v>
      </c>
      <c r="E4" s="185"/>
      <c r="F4" s="185"/>
      <c r="G4" s="185"/>
      <c r="H4" s="185"/>
      <c r="I4" s="136"/>
    </row>
    <row r="5" spans="2:9" ht="35" customHeight="1" x14ac:dyDescent="0.15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ht="25" customHeight="1" x14ac:dyDescent="0.2">
      <c r="B6" s="77"/>
      <c r="C6" s="117">
        <f t="array" ref="C6:I6">DaysAndWeeks+DATE(CalendarYear,10,1)-WEEKDAY(DATE(CalendarYear,10,1),(WeekStart="M")+1)+1</f>
        <v>45928</v>
      </c>
      <c r="D6" s="113">
        <v>45929</v>
      </c>
      <c r="E6" s="113">
        <v>45930</v>
      </c>
      <c r="F6" s="113">
        <v>45931</v>
      </c>
      <c r="G6" s="113">
        <v>45932</v>
      </c>
      <c r="H6" s="113">
        <v>45933</v>
      </c>
      <c r="I6" s="69">
        <v>45934</v>
      </c>
    </row>
    <row r="7" spans="2:9" s="67" customFormat="1" ht="75" customHeight="1" x14ac:dyDescent="0.15">
      <c r="B7" s="78"/>
      <c r="C7" s="124"/>
      <c r="D7" s="62"/>
      <c r="E7" s="124"/>
      <c r="F7" s="124"/>
      <c r="G7" s="124">
        <v>0.625</v>
      </c>
      <c r="H7" s="124"/>
      <c r="I7" s="70"/>
    </row>
    <row r="8" spans="2:9" ht="25" customHeight="1" x14ac:dyDescent="0.2">
      <c r="B8" s="77"/>
      <c r="C8" s="37">
        <f t="array" ref="C8:I8">DaysAndWeeks+DATE(CalendarYear,10,1)-WEEKDAY(DATE(CalendarYear,10,1),(WeekStart="M")+1)+8</f>
        <v>45935</v>
      </c>
      <c r="D8" s="34">
        <v>45936</v>
      </c>
      <c r="E8" s="34">
        <v>45937</v>
      </c>
      <c r="F8" s="34">
        <v>45938</v>
      </c>
      <c r="G8" s="34">
        <v>45939</v>
      </c>
      <c r="H8" s="34">
        <v>45940</v>
      </c>
      <c r="I8" s="69">
        <v>45941</v>
      </c>
    </row>
    <row r="9" spans="2:9" s="67" customFormat="1" ht="75" customHeight="1" x14ac:dyDescent="0.15">
      <c r="B9" s="78"/>
      <c r="C9" s="124">
        <v>0.625</v>
      </c>
      <c r="D9" s="124"/>
      <c r="E9" s="124"/>
      <c r="F9" s="124"/>
      <c r="G9" s="124"/>
      <c r="H9" s="124"/>
      <c r="I9" s="70"/>
    </row>
    <row r="10" spans="2:9" ht="25" customHeight="1" x14ac:dyDescent="0.2">
      <c r="B10" s="77"/>
      <c r="C10" s="37">
        <f t="array" ref="C10:I10">DaysAndWeeks+DATE(CalendarYear,10,1)-WEEKDAY(DATE(CalendarYear,10,1),(WeekStart="M")+1)+15</f>
        <v>45942</v>
      </c>
      <c r="D10" s="34">
        <v>45943</v>
      </c>
      <c r="E10" s="34">
        <v>45944</v>
      </c>
      <c r="F10" s="34">
        <v>45945</v>
      </c>
      <c r="G10" s="34">
        <v>45946</v>
      </c>
      <c r="H10" s="34">
        <v>45947</v>
      </c>
      <c r="I10" s="69">
        <v>45948</v>
      </c>
    </row>
    <row r="11" spans="2:9" s="67" customFormat="1" ht="75" customHeight="1" x14ac:dyDescent="0.15">
      <c r="B11" s="78"/>
      <c r="C11" s="124"/>
      <c r="D11" s="132"/>
      <c r="E11" s="124"/>
      <c r="F11" s="124"/>
      <c r="G11" s="124">
        <v>0.625</v>
      </c>
      <c r="H11" s="124"/>
      <c r="I11" s="70"/>
    </row>
    <row r="12" spans="2:9" ht="25" customHeight="1" x14ac:dyDescent="0.2">
      <c r="B12" s="77"/>
      <c r="C12" s="37">
        <f t="array" ref="C12:I12">DaysAndWeeks+DATE(CalendarYear,10,1)-WEEKDAY(DATE(CalendarYear,10,1),(WeekStart="M")+1)+22</f>
        <v>45949</v>
      </c>
      <c r="D12" s="34">
        <v>45950</v>
      </c>
      <c r="E12" s="34">
        <v>45951</v>
      </c>
      <c r="F12" s="34">
        <v>45952</v>
      </c>
      <c r="G12" s="34">
        <v>45953</v>
      </c>
      <c r="H12" s="34">
        <v>45954</v>
      </c>
      <c r="I12" s="69">
        <v>45955</v>
      </c>
    </row>
    <row r="13" spans="2:9" s="67" customFormat="1" ht="75" customHeight="1" x14ac:dyDescent="0.15">
      <c r="B13" s="78"/>
      <c r="C13" s="124">
        <v>0.625</v>
      </c>
      <c r="D13" s="124"/>
      <c r="E13" s="124"/>
      <c r="F13" s="124"/>
      <c r="G13" s="124"/>
      <c r="H13" s="124"/>
      <c r="I13" s="70"/>
    </row>
    <row r="14" spans="2:9" ht="25" customHeight="1" x14ac:dyDescent="0.2">
      <c r="B14" s="77"/>
      <c r="C14" s="37">
        <f t="array" ref="C14:I14">DaysAndWeeks+DATE(CalendarYear,10,1)-WEEKDAY(DATE(CalendarYear,10,1),(WeekStart="M")+1)+29</f>
        <v>45956</v>
      </c>
      <c r="D14" s="34">
        <v>45957</v>
      </c>
      <c r="E14" s="34">
        <v>45958</v>
      </c>
      <c r="F14" s="36">
        <v>45959</v>
      </c>
      <c r="G14" s="36">
        <v>45960</v>
      </c>
      <c r="H14" s="36">
        <v>45961</v>
      </c>
      <c r="I14" s="71">
        <v>45962</v>
      </c>
    </row>
    <row r="15" spans="2:9" s="110" customFormat="1" ht="75" customHeight="1" x14ac:dyDescent="0.15">
      <c r="B15" s="111"/>
      <c r="C15" s="124"/>
      <c r="D15" s="132"/>
      <c r="E15" s="124"/>
      <c r="F15" s="157"/>
      <c r="G15" s="130"/>
      <c r="H15" s="158"/>
      <c r="I15" s="159"/>
    </row>
    <row r="16" spans="2:9" ht="25" customHeight="1" x14ac:dyDescent="0.2">
      <c r="B16" s="77"/>
      <c r="C16" s="43">
        <f t="array" ref="C16:I16">DaysAndWeeks+DATE(CalendarYear,10,1)-WEEKDAY(DATE(CalendarYear,10,1),(WeekStart="M")+1)+36</f>
        <v>45963</v>
      </c>
      <c r="D16" s="36">
        <v>45964</v>
      </c>
      <c r="E16" s="36">
        <v>45965</v>
      </c>
      <c r="F16" s="36">
        <v>45966</v>
      </c>
      <c r="G16" s="36">
        <v>45967</v>
      </c>
      <c r="H16" s="36">
        <v>45968</v>
      </c>
      <c r="I16" s="36">
        <v>45969</v>
      </c>
    </row>
    <row r="17" spans="2:9" s="67" customFormat="1" ht="75" customHeight="1" x14ac:dyDescent="0.15">
      <c r="B17" s="78"/>
      <c r="C17" s="156"/>
      <c r="D17" s="66"/>
      <c r="E17" s="66"/>
      <c r="F17" s="66"/>
      <c r="G17" s="66"/>
      <c r="H17" s="66"/>
      <c r="I17" s="66"/>
    </row>
    <row r="18" spans="2:9" s="1" customFormat="1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D15 F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H15" sqref="H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3">
      <c r="B3" s="76"/>
      <c r="C3" s="59"/>
      <c r="D3" s="60"/>
      <c r="E3" s="60"/>
      <c r="F3" s="61"/>
      <c r="G3" s="18" t="s">
        <v>33</v>
      </c>
      <c r="H3" s="18" t="s">
        <v>34</v>
      </c>
      <c r="I3" s="80"/>
    </row>
    <row r="4" spans="2:9" ht="75" customHeight="1" x14ac:dyDescent="0.65">
      <c r="B4" s="76"/>
      <c r="C4" s="137">
        <f>CalendarYear</f>
        <v>2025</v>
      </c>
      <c r="D4" s="186" t="s">
        <v>35</v>
      </c>
      <c r="E4" s="186"/>
      <c r="F4" s="186"/>
      <c r="G4" s="186"/>
      <c r="H4" s="186"/>
      <c r="I4" s="136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DaysAndWeeks+DATE(CalendarYear,11,1)-WEEKDAY(DATE(CalendarYear,11,1),(WeekStart="M")+1)+1</f>
        <v>45956</v>
      </c>
      <c r="D6" s="36">
        <v>45957</v>
      </c>
      <c r="E6" s="36">
        <v>45958</v>
      </c>
      <c r="F6" s="34">
        <v>45959</v>
      </c>
      <c r="G6" s="34">
        <v>45960</v>
      </c>
      <c r="H6" s="34">
        <v>45961</v>
      </c>
      <c r="I6" s="69">
        <v>45962</v>
      </c>
    </row>
    <row r="7" spans="2:9" s="67" customFormat="1" ht="75" customHeight="1" x14ac:dyDescent="0.15">
      <c r="B7" s="78"/>
      <c r="C7" s="68"/>
      <c r="D7" s="66"/>
      <c r="E7" s="142"/>
      <c r="F7" s="124"/>
      <c r="G7" s="124">
        <v>0.625</v>
      </c>
      <c r="H7" s="124"/>
      <c r="I7" s="70"/>
    </row>
    <row r="8" spans="2:9" s="33" customFormat="1" ht="25" customHeight="1" x14ac:dyDescent="0.2">
      <c r="B8" s="77"/>
      <c r="C8" s="37">
        <f t="array" ref="C8:I8">DaysAndWeeks+DATE(CalendarYear,11,1)-WEEKDAY(DATE(CalendarYear,11,1),(WeekStart="M")+1)+8</f>
        <v>45963</v>
      </c>
      <c r="D8" s="34">
        <v>45964</v>
      </c>
      <c r="E8" s="113">
        <v>45965</v>
      </c>
      <c r="F8" s="34">
        <v>45966</v>
      </c>
      <c r="G8" s="34">
        <v>45967</v>
      </c>
      <c r="H8" s="34">
        <v>45968</v>
      </c>
      <c r="I8" s="69">
        <v>45969</v>
      </c>
    </row>
    <row r="9" spans="2:9" s="67" customFormat="1" ht="75" customHeight="1" x14ac:dyDescent="0.15">
      <c r="B9" s="78"/>
      <c r="C9" s="124">
        <v>0.625</v>
      </c>
      <c r="D9" s="124"/>
      <c r="E9" s="124"/>
      <c r="F9" s="124"/>
      <c r="G9" s="124"/>
      <c r="H9" s="124"/>
      <c r="I9" s="70"/>
    </row>
    <row r="10" spans="2:9" s="33" customFormat="1" ht="25" customHeight="1" x14ac:dyDescent="0.2">
      <c r="B10" s="77"/>
      <c r="C10" s="37">
        <f t="array" ref="C10:I10">DaysAndWeeks+DATE(CalendarYear,11,1)-WEEKDAY(DATE(CalendarYear,11,1),(WeekStart="M")+1)+15</f>
        <v>45970</v>
      </c>
      <c r="D10" s="34">
        <v>45971</v>
      </c>
      <c r="E10" s="113">
        <v>45972</v>
      </c>
      <c r="F10" s="34">
        <v>45973</v>
      </c>
      <c r="G10" s="34">
        <v>45974</v>
      </c>
      <c r="H10" s="34">
        <v>45975</v>
      </c>
      <c r="I10" s="69">
        <v>45976</v>
      </c>
    </row>
    <row r="11" spans="2:9" s="67" customFormat="1" ht="75" customHeight="1" x14ac:dyDescent="0.15">
      <c r="B11" s="78"/>
      <c r="C11" s="124"/>
      <c r="D11" s="132"/>
      <c r="E11" s="124"/>
      <c r="F11" s="132"/>
      <c r="G11" s="124">
        <v>0.625</v>
      </c>
      <c r="H11" s="132"/>
      <c r="I11" s="70"/>
    </row>
    <row r="12" spans="2:9" s="33" customFormat="1" ht="25" customHeight="1" x14ac:dyDescent="0.2">
      <c r="B12" s="77"/>
      <c r="C12" s="37">
        <f t="array" ref="C12:I12">DaysAndWeeks+DATE(CalendarYear,11,1)-WEEKDAY(DATE(CalendarYear,11,1),(WeekStart="M")+1)+22</f>
        <v>45977</v>
      </c>
      <c r="D12" s="34">
        <v>45978</v>
      </c>
      <c r="E12" s="113">
        <v>45979</v>
      </c>
      <c r="F12" s="34">
        <v>45980</v>
      </c>
      <c r="G12" s="34">
        <v>45981</v>
      </c>
      <c r="H12" s="34">
        <v>45982</v>
      </c>
      <c r="I12" s="69">
        <v>45983</v>
      </c>
    </row>
    <row r="13" spans="2:9" s="67" customFormat="1" ht="75" customHeight="1" x14ac:dyDescent="0.15">
      <c r="B13" s="78"/>
      <c r="C13" s="124">
        <v>0.625</v>
      </c>
      <c r="D13" s="124"/>
      <c r="E13" s="124"/>
      <c r="F13" s="124"/>
      <c r="G13" s="124"/>
      <c r="H13" s="124"/>
      <c r="I13" s="70"/>
    </row>
    <row r="14" spans="2:9" s="33" customFormat="1" ht="25" customHeight="1" x14ac:dyDescent="0.2">
      <c r="B14" s="77"/>
      <c r="C14" s="37">
        <f t="array" ref="C14:I14">DaysAndWeeks+DATE(CalendarYear,11,1)-WEEKDAY(DATE(CalendarYear,11,1),(WeekStart="M")+1)+29</f>
        <v>45984</v>
      </c>
      <c r="D14" s="34">
        <v>45985</v>
      </c>
      <c r="E14" s="113">
        <v>45986</v>
      </c>
      <c r="F14" s="34">
        <v>45987</v>
      </c>
      <c r="G14" s="139">
        <v>45988</v>
      </c>
      <c r="H14" s="36">
        <v>45989</v>
      </c>
      <c r="I14" s="71">
        <v>45990</v>
      </c>
    </row>
    <row r="15" spans="2:9" s="67" customFormat="1" ht="75" customHeight="1" x14ac:dyDescent="0.15">
      <c r="B15" s="78"/>
      <c r="C15" s="124"/>
      <c r="D15" s="132"/>
      <c r="E15" s="124"/>
      <c r="F15" s="166"/>
      <c r="G15" s="124">
        <v>0.625</v>
      </c>
      <c r="H15" s="66"/>
      <c r="I15" s="72"/>
    </row>
    <row r="16" spans="2:9" s="33" customFormat="1" ht="25" customHeight="1" x14ac:dyDescent="0.2">
      <c r="B16" s="77"/>
      <c r="C16" s="65">
        <f t="array" ref="C16:I16">DaysAndWeeks+DATE(CalendarYear,11,1)-WEEKDAY(DATE(CalendarYear,11,1),(WeekStart="M")+1)+36</f>
        <v>45991</v>
      </c>
      <c r="D16" s="36">
        <v>45992</v>
      </c>
      <c r="E16" s="36">
        <v>45993</v>
      </c>
      <c r="F16" s="36">
        <v>45994</v>
      </c>
      <c r="G16" s="36">
        <v>45995</v>
      </c>
      <c r="H16" s="36">
        <v>45996</v>
      </c>
      <c r="I16" s="71">
        <v>45997</v>
      </c>
    </row>
    <row r="17" spans="2:9" s="67" customFormat="1" ht="75" customHeight="1" x14ac:dyDescent="0.15">
      <c r="B17" s="78"/>
      <c r="C17" s="105"/>
      <c r="D17" s="66"/>
      <c r="E17" s="66"/>
      <c r="F17" s="66"/>
      <c r="G17" s="66"/>
      <c r="H17" s="66"/>
      <c r="I17" s="72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D15 F15 H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D17" sqref="D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1" t="s">
        <v>39</v>
      </c>
      <c r="D2" s="172"/>
      <c r="E2" s="172"/>
      <c r="F2" s="172"/>
      <c r="G2" s="172"/>
      <c r="H2" s="172"/>
      <c r="I2" s="173"/>
    </row>
    <row r="3" spans="2:9" ht="20" customHeight="1" x14ac:dyDescent="0.3">
      <c r="B3" s="76"/>
      <c r="C3" s="59"/>
      <c r="D3" s="60"/>
      <c r="E3" s="60"/>
      <c r="F3" s="61"/>
      <c r="G3" s="18" t="s">
        <v>36</v>
      </c>
      <c r="H3" s="18" t="s">
        <v>37</v>
      </c>
      <c r="I3" s="80"/>
    </row>
    <row r="4" spans="2:9" ht="75" customHeight="1" x14ac:dyDescent="0.65">
      <c r="B4" s="76"/>
      <c r="C4" s="137">
        <f>CalendarYear</f>
        <v>2025</v>
      </c>
      <c r="D4" s="186" t="s">
        <v>38</v>
      </c>
      <c r="E4" s="186"/>
      <c r="F4" s="186"/>
      <c r="G4" s="186"/>
      <c r="H4" s="186"/>
      <c r="I4" s="136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DaysAndWeeks+DATE(CalendarYear,12,1)-WEEKDAY(DATE(CalendarYear,12,1),(WeekStart="M")+1)+1</f>
        <v>45991</v>
      </c>
      <c r="D6" s="36">
        <v>45992</v>
      </c>
      <c r="E6" s="36">
        <v>45993</v>
      </c>
      <c r="F6" s="36">
        <v>45994</v>
      </c>
      <c r="G6" s="36">
        <v>45995</v>
      </c>
      <c r="H6" s="34">
        <v>45996</v>
      </c>
      <c r="I6" s="69">
        <v>45997</v>
      </c>
    </row>
    <row r="7" spans="2:9" s="67" customFormat="1" ht="75" customHeight="1" x14ac:dyDescent="0.15">
      <c r="B7" s="78"/>
      <c r="C7" s="68"/>
      <c r="D7" s="66"/>
      <c r="E7" s="66"/>
      <c r="F7" s="66"/>
      <c r="G7" s="142"/>
      <c r="H7" s="124"/>
      <c r="I7" s="70"/>
    </row>
    <row r="8" spans="2:9" s="33" customFormat="1" ht="25" customHeight="1" x14ac:dyDescent="0.2">
      <c r="B8" s="77"/>
      <c r="C8" s="37">
        <f t="array" ref="C8:I8">DaysAndWeeks+DATE(CalendarYear,12,1)-WEEKDAY(DATE(CalendarYear,12,1),(WeekStart="M")+1)+8</f>
        <v>45998</v>
      </c>
      <c r="D8" s="34">
        <v>45999</v>
      </c>
      <c r="E8" s="37">
        <v>46000</v>
      </c>
      <c r="F8" s="34">
        <v>46001</v>
      </c>
      <c r="G8" s="34">
        <v>46002</v>
      </c>
      <c r="H8" s="34">
        <v>46003</v>
      </c>
      <c r="I8" s="69">
        <v>46004</v>
      </c>
    </row>
    <row r="9" spans="2:9" s="67" customFormat="1" ht="75" customHeight="1" x14ac:dyDescent="0.15">
      <c r="B9" s="78"/>
      <c r="C9" s="124">
        <v>0.625</v>
      </c>
      <c r="D9" s="124"/>
      <c r="E9" s="124"/>
      <c r="F9" s="124"/>
      <c r="G9" s="124"/>
      <c r="H9" s="124"/>
      <c r="I9" s="70"/>
    </row>
    <row r="10" spans="2:9" s="33" customFormat="1" ht="25" customHeight="1" x14ac:dyDescent="0.2">
      <c r="B10" s="77"/>
      <c r="C10" s="37">
        <f t="array" ref="C10:I10">DaysAndWeeks+DATE(CalendarYear,12,1)-WEEKDAY(DATE(CalendarYear,12,1),(WeekStart="M")+1)+15</f>
        <v>46005</v>
      </c>
      <c r="D10" s="34">
        <v>46006</v>
      </c>
      <c r="E10" s="34">
        <v>46007</v>
      </c>
      <c r="F10" s="34">
        <v>46008</v>
      </c>
      <c r="G10" s="34">
        <v>46009</v>
      </c>
      <c r="H10" s="34">
        <v>46010</v>
      </c>
      <c r="I10" s="69">
        <v>46011</v>
      </c>
    </row>
    <row r="11" spans="2:9" s="67" customFormat="1" ht="75" customHeight="1" x14ac:dyDescent="0.15">
      <c r="B11" s="78"/>
      <c r="C11" s="124"/>
      <c r="D11" s="132"/>
      <c r="E11" s="124"/>
      <c r="F11" s="124"/>
      <c r="G11" s="124">
        <v>0.625</v>
      </c>
      <c r="H11" s="124"/>
      <c r="I11" s="70"/>
    </row>
    <row r="12" spans="2:9" s="33" customFormat="1" ht="25" customHeight="1" x14ac:dyDescent="0.2">
      <c r="B12" s="77"/>
      <c r="C12" s="37">
        <f t="array" ref="C12:I12">DaysAndWeeks+DATE(CalendarYear,12,1)-WEEKDAY(DATE(CalendarYear,12,1),(WeekStart="M")+1)+22</f>
        <v>46012</v>
      </c>
      <c r="D12" s="34">
        <v>46013</v>
      </c>
      <c r="E12" s="34">
        <v>46014</v>
      </c>
      <c r="F12" s="34">
        <v>46015</v>
      </c>
      <c r="G12" s="34">
        <v>46016</v>
      </c>
      <c r="H12" s="34">
        <v>46017</v>
      </c>
      <c r="I12" s="69">
        <v>46018</v>
      </c>
    </row>
    <row r="13" spans="2:9" s="67" customFormat="1" ht="75" customHeight="1" x14ac:dyDescent="0.15">
      <c r="B13" s="78"/>
      <c r="C13" s="124">
        <v>0.625</v>
      </c>
      <c r="D13" s="124"/>
      <c r="E13" s="124"/>
      <c r="F13" s="124"/>
      <c r="G13" s="124"/>
      <c r="H13" s="124"/>
      <c r="I13" s="70"/>
    </row>
    <row r="14" spans="2:9" s="33" customFormat="1" ht="25" customHeight="1" x14ac:dyDescent="0.2">
      <c r="B14" s="77"/>
      <c r="C14" s="37">
        <f t="array" ref="C14:I14">DaysAndWeeks+DATE(CalendarYear,12,1)-WEEKDAY(DATE(CalendarYear,12,1),(WeekStart="M")+1)+29</f>
        <v>46019</v>
      </c>
      <c r="D14" s="34">
        <v>46020</v>
      </c>
      <c r="E14" s="34">
        <v>46021</v>
      </c>
      <c r="F14" s="34">
        <v>46022</v>
      </c>
      <c r="G14" s="34">
        <v>46023</v>
      </c>
      <c r="H14" s="34">
        <v>46024</v>
      </c>
      <c r="I14" s="69">
        <v>46025</v>
      </c>
    </row>
    <row r="15" spans="2:9" s="67" customFormat="1" ht="75" customHeight="1" x14ac:dyDescent="0.15">
      <c r="B15" s="78"/>
      <c r="C15" s="124"/>
      <c r="D15" s="132"/>
      <c r="E15" s="124"/>
      <c r="F15" s="124"/>
      <c r="G15" s="124">
        <v>0.625</v>
      </c>
      <c r="H15" s="124"/>
      <c r="I15" s="70"/>
    </row>
    <row r="16" spans="2:9" s="33" customFormat="1" ht="25" customHeight="1" x14ac:dyDescent="0.2">
      <c r="B16" s="77"/>
      <c r="C16" s="117">
        <f t="array" ref="C16:I16">DaysAndWeeks+DATE(CalendarYear,12,1)-WEEKDAY(DATE(CalendarYear,12,1),(WeekStart="M")+1)+36</f>
        <v>46026</v>
      </c>
      <c r="D16" s="36">
        <v>46027</v>
      </c>
      <c r="E16" s="65">
        <v>46028</v>
      </c>
      <c r="F16" s="36">
        <v>46029</v>
      </c>
      <c r="G16" s="36">
        <v>46030</v>
      </c>
      <c r="H16" s="65">
        <v>46031</v>
      </c>
      <c r="I16" s="71">
        <v>46032</v>
      </c>
    </row>
    <row r="17" spans="2:9" s="67" customFormat="1" ht="75" customHeight="1" x14ac:dyDescent="0.15">
      <c r="B17" s="78"/>
      <c r="C17" s="124">
        <v>0.625</v>
      </c>
      <c r="D17" s="66"/>
      <c r="E17" s="105"/>
      <c r="F17" s="66"/>
      <c r="G17" s="66"/>
      <c r="H17" s="105"/>
      <c r="I17" s="72"/>
    </row>
    <row r="18" spans="2:9" ht="125" customHeight="1" thickBot="1" x14ac:dyDescent="0.2">
      <c r="B18" s="76"/>
      <c r="C18" s="174" t="s">
        <v>5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D15 F15 H15:I15 C16:I16 D17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9E89F-E0F7-4EA5-B004-DCB6817900CE}">
  <ds:schemaRefs>
    <ds:schemaRef ds:uri="http://schemas.microsoft.com/office/2006/metadata/properties"/>
    <ds:schemaRef ds:uri="http://schemas.openxmlformats.org/package/2006/metadata/core-properties"/>
    <ds:schemaRef ds:uri="2f96a5e1-f937-4986-abb4-c031ec480b26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088389d-f9a4-418b-a8d8-f0ed3f71e6c8"/>
  </ds:schemaRefs>
</ds:datastoreItem>
</file>

<file path=customXml/itemProps2.xml><?xml version="1.0" encoding="utf-8"?>
<ds:datastoreItem xmlns:ds="http://schemas.openxmlformats.org/officeDocument/2006/customXml" ds:itemID="{21C2CF26-D36B-43E4-9660-EEF41C77C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0CFAD-D087-4ED0-9635-4C137206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2025-02-27T18:55:00Z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