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3"/>
  <workbookPr codeName="ThisWorkbook"/>
  <mc:AlternateContent xmlns:mc="http://schemas.openxmlformats.org/markup-compatibility/2006">
    <mc:Choice Requires="x15">
      <x15ac:absPath xmlns:x15ac="http://schemas.microsoft.com/office/spreadsheetml/2010/11/ac" url="/Users/sklemp/Desktop/Marketing/SEO/Susan Urban - 02 2022/SEO - Susan Urban/Custody Pillar/Breakout Posts/Templates/FINALS/"/>
    </mc:Choice>
  </mc:AlternateContent>
  <xr:revisionPtr revIDLastSave="0" documentId="13_ncr:1_{ED5ECA39-30C0-0946-9F9F-E31E09DF7169}" xr6:coauthVersionLast="47" xr6:coauthVersionMax="47" xr10:uidLastSave="{00000000-0000-0000-0000-000000000000}"/>
  <bookViews>
    <workbookView xWindow="340" yWindow="760" windowWidth="33000" windowHeight="20280" xr2:uid="{00000000-000D-0000-FFFF-FFFF00000000}"/>
  </bookViews>
  <sheets>
    <sheet name="JANUARY" sheetId="2" r:id="rId1"/>
    <sheet name="FEBRUARY" sheetId="3" r:id="rId2"/>
    <sheet name="MARCH" sheetId="4" r:id="rId3"/>
    <sheet name="APRIL" sheetId="5" r:id="rId4"/>
    <sheet name="MAY" sheetId="6" r:id="rId5"/>
    <sheet name="JUNE" sheetId="7" r:id="rId6"/>
    <sheet name="JULY" sheetId="8" r:id="rId7"/>
    <sheet name="AUGUST" sheetId="9" r:id="rId8"/>
    <sheet name="SEPTEMBER" sheetId="10" r:id="rId9"/>
    <sheet name="OCTOBER" sheetId="11" r:id="rId10"/>
    <sheet name="NOVEMBER" sheetId="12" r:id="rId11"/>
    <sheet name="DECEMBER" sheetId="13" r:id="rId12"/>
  </sheets>
  <definedNames>
    <definedName name="CalendarYear">JANUARY!$D$3</definedName>
    <definedName name="DaysAndWeeks">{0,1,2,3,4,5,6} + {0;1;2;3;4;5}*7</definedName>
    <definedName name="_xlnm.Print_Area" localSheetId="3">APRIL!$C$2:$I$18</definedName>
    <definedName name="_xlnm.Print_Area" localSheetId="7">AUGUST!$C$2:$I$18</definedName>
    <definedName name="_xlnm.Print_Area" localSheetId="11">DECEMBER!$C$2:$I$18</definedName>
    <definedName name="_xlnm.Print_Area" localSheetId="1">FEBRUARY!$C$2:$I$18</definedName>
    <definedName name="_xlnm.Print_Area" localSheetId="0">JANUARY!$C$2:$I$18</definedName>
    <definedName name="_xlnm.Print_Area" localSheetId="6">JULY!$C$2:$I$18</definedName>
    <definedName name="_xlnm.Print_Area" localSheetId="5">JUNE!$C$2:$I$18</definedName>
    <definedName name="_xlnm.Print_Area" localSheetId="2">MARCH!$C$2:$I$18</definedName>
    <definedName name="_xlnm.Print_Area" localSheetId="4">MAY!$C$2:$I$18</definedName>
    <definedName name="_xlnm.Print_Area" localSheetId="10">NOVEMBER!$C$2:$I$18</definedName>
    <definedName name="_xlnm.Print_Area" localSheetId="9">OCTOBER!$C$2:$I$18</definedName>
    <definedName name="_xlnm.Print_Area" localSheetId="8">SEPTEMBER!$C$2:$I$18</definedName>
    <definedName name="WeekStart">JANUARY!$F$3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3" l="1"/>
  <c r="C4" i="12"/>
  <c r="C4" i="11"/>
  <c r="C4" i="10"/>
  <c r="C4" i="9"/>
  <c r="C4" i="8"/>
  <c r="C4" i="7"/>
  <c r="C4" i="6"/>
  <c r="C4" i="5"/>
  <c r="C4" i="4"/>
  <c r="C4" i="3"/>
  <c r="C8" i="9" a="1"/>
  <c r="I8" i="9" s="1"/>
  <c r="C5" i="5"/>
  <c r="C5" i="13"/>
  <c r="C5" i="12"/>
  <c r="C5" i="11"/>
  <c r="C5" i="10"/>
  <c r="C5" i="9"/>
  <c r="C5" i="8"/>
  <c r="C5" i="7"/>
  <c r="C5" i="6"/>
  <c r="C5" i="4"/>
  <c r="C5" i="3"/>
  <c r="C5" i="2"/>
  <c r="C4" i="2" l="1"/>
  <c r="C16" i="3" a="1"/>
  <c r="I16" i="3" s="1"/>
  <c r="C6" i="7" a="1"/>
  <c r="H6" i="7" s="1"/>
  <c r="H5" i="7" s="1"/>
  <c r="C6" i="12" a="1"/>
  <c r="H6" i="12" s="1"/>
  <c r="H5" i="12" s="1"/>
  <c r="H8" i="9"/>
  <c r="C6" i="3" a="1"/>
  <c r="I6" i="3" s="1"/>
  <c r="I5" i="3" s="1"/>
  <c r="C14" i="4" a="1"/>
  <c r="C14" i="4" s="1"/>
  <c r="C14" i="7" a="1"/>
  <c r="E14" i="7" s="1"/>
  <c r="C14" i="13" a="1"/>
  <c r="D14" i="13" s="1"/>
  <c r="C14" i="3" a="1"/>
  <c r="C14" i="3" s="1"/>
  <c r="C12" i="9" a="1"/>
  <c r="I12" i="9" s="1"/>
  <c r="C10" i="9" a="1"/>
  <c r="C10" i="9" s="1"/>
  <c r="C6" i="5" a="1"/>
  <c r="G6" i="5" s="1"/>
  <c r="G5" i="5" s="1"/>
  <c r="C10" i="5" a="1"/>
  <c r="H10" i="5" s="1"/>
  <c r="C6" i="10" a="1"/>
  <c r="G6" i="10" s="1"/>
  <c r="G5" i="10" s="1"/>
  <c r="I6" i="7"/>
  <c r="I5" i="7" s="1"/>
  <c r="C12" i="5" a="1"/>
  <c r="F12" i="5" s="1"/>
  <c r="C14" i="10" a="1"/>
  <c r="D14" i="10" s="1"/>
  <c r="E6" i="3"/>
  <c r="E5" i="3" s="1"/>
  <c r="C6" i="6" a="1"/>
  <c r="C6" i="6" s="1"/>
  <c r="C10" i="2" a="1"/>
  <c r="F10" i="2" s="1"/>
  <c r="C16" i="6" a="1"/>
  <c r="F16" i="6" s="1"/>
  <c r="C6" i="13" a="1"/>
  <c r="H6" i="13" s="1"/>
  <c r="H5" i="13" s="1"/>
  <c r="H6" i="5"/>
  <c r="H5" i="5" s="1"/>
  <c r="F14" i="3"/>
  <c r="F6" i="3"/>
  <c r="F5" i="3" s="1"/>
  <c r="C6" i="12"/>
  <c r="F6" i="12"/>
  <c r="F5" i="12" s="1"/>
  <c r="D6" i="7"/>
  <c r="D5" i="7" s="1"/>
  <c r="C6" i="7"/>
  <c r="E6" i="7"/>
  <c r="E5" i="7" s="1"/>
  <c r="F14" i="13"/>
  <c r="E6" i="10"/>
  <c r="E5" i="10" s="1"/>
  <c r="H14" i="7"/>
  <c r="G14" i="7"/>
  <c r="G14" i="3"/>
  <c r="G14" i="4"/>
  <c r="H14" i="4"/>
  <c r="E14" i="4"/>
  <c r="H6" i="3"/>
  <c r="H5" i="3" s="1"/>
  <c r="F6" i="7"/>
  <c r="F5" i="7" s="1"/>
  <c r="I6" i="12"/>
  <c r="I5" i="12" s="1"/>
  <c r="H14" i="3"/>
  <c r="I14" i="3"/>
  <c r="D14" i="3"/>
  <c r="F12" i="9"/>
  <c r="C12" i="9"/>
  <c r="H16" i="3"/>
  <c r="G16" i="3"/>
  <c r="E16" i="3"/>
  <c r="C16" i="3"/>
  <c r="D16" i="3"/>
  <c r="F16" i="3"/>
  <c r="G8" i="9"/>
  <c r="C8" i="9"/>
  <c r="F8" i="9"/>
  <c r="E8" i="9"/>
  <c r="D8" i="9"/>
  <c r="C8" i="6" a="1"/>
  <c r="C16" i="7" a="1"/>
  <c r="C12" i="8" a="1"/>
  <c r="C16" i="10" a="1"/>
  <c r="C8" i="10" a="1"/>
  <c r="C6" i="11" a="1"/>
  <c r="I6" i="11" s="1"/>
  <c r="I5" i="11" s="1"/>
  <c r="C8" i="12" a="1"/>
  <c r="C8" i="13" a="1"/>
  <c r="C16" i="13" a="1"/>
  <c r="C16" i="11" a="1"/>
  <c r="C8" i="3" a="1"/>
  <c r="C10" i="6" a="1"/>
  <c r="C14" i="8" a="1"/>
  <c r="C8" i="11" a="1"/>
  <c r="C8" i="11" s="1"/>
  <c r="C10" i="12" a="1"/>
  <c r="C16" i="8" a="1"/>
  <c r="C6" i="4" a="1"/>
  <c r="C8" i="4" a="1"/>
  <c r="C14" i="5" a="1"/>
  <c r="C8" i="7" a="1"/>
  <c r="C14" i="9" a="1"/>
  <c r="C10" i="10" a="1"/>
  <c r="C10" i="11" a="1"/>
  <c r="F10" i="11" s="1"/>
  <c r="C12" i="12" a="1"/>
  <c r="C10" i="13" a="1"/>
  <c r="C12" i="2" a="1"/>
  <c r="C6" i="8" a="1"/>
  <c r="C14" i="2" a="1"/>
  <c r="C10" i="3" a="1"/>
  <c r="C10" i="4" a="1"/>
  <c r="C12" i="6" a="1"/>
  <c r="C10" i="7" a="1"/>
  <c r="C8" i="8" a="1"/>
  <c r="C6" i="9" a="1"/>
  <c r="C12" i="11" a="1"/>
  <c r="C16" i="4" a="1"/>
  <c r="C6" i="2" a="1"/>
  <c r="C8" i="5" a="1"/>
  <c r="C16" i="5" a="1"/>
  <c r="C16" i="9" a="1"/>
  <c r="C12" i="10" a="1"/>
  <c r="C14" i="11" a="1"/>
  <c r="C14" i="12" a="1"/>
  <c r="C12" i="13" a="1"/>
  <c r="C16" i="12" a="1"/>
  <c r="C8" i="2" a="1"/>
  <c r="C16" i="2" a="1"/>
  <c r="C12" i="3" a="1"/>
  <c r="C12" i="4" a="1"/>
  <c r="C14" i="6" a="1"/>
  <c r="C12" i="7" a="1"/>
  <c r="C10" i="8" a="1"/>
  <c r="H14" i="11"/>
  <c r="C10" i="11"/>
  <c r="H16" i="11"/>
  <c r="G16" i="11"/>
  <c r="F16" i="11"/>
  <c r="E16" i="11"/>
  <c r="I10" i="11"/>
  <c r="F12" i="11"/>
  <c r="D16" i="11"/>
  <c r="G10" i="11"/>
  <c r="H12" i="11"/>
  <c r="E10" i="11"/>
  <c r="H10" i="11"/>
  <c r="E14" i="11"/>
  <c r="C12" i="11"/>
  <c r="D10" i="11"/>
  <c r="D12" i="11"/>
  <c r="F14" i="11"/>
  <c r="E6" i="11"/>
  <c r="E5" i="11" s="1"/>
  <c r="E12" i="11"/>
  <c r="G14" i="11"/>
  <c r="C14" i="11"/>
  <c r="H8" i="11"/>
  <c r="E16" i="6" l="1"/>
  <c r="H10" i="9"/>
  <c r="H6" i="10"/>
  <c r="H5" i="10" s="1"/>
  <c r="H12" i="9"/>
  <c r="F6" i="10"/>
  <c r="F5" i="10" s="1"/>
  <c r="I14" i="7"/>
  <c r="I10" i="9"/>
  <c r="C16" i="6"/>
  <c r="H10" i="2"/>
  <c r="I14" i="4"/>
  <c r="I6" i="10"/>
  <c r="I5" i="10" s="1"/>
  <c r="E14" i="3"/>
  <c r="E12" i="9"/>
  <c r="H12" i="5"/>
  <c r="D6" i="3"/>
  <c r="D5" i="3" s="1"/>
  <c r="I14" i="13"/>
  <c r="E6" i="12"/>
  <c r="E5" i="12" s="1"/>
  <c r="I6" i="5"/>
  <c r="I5" i="5" s="1"/>
  <c r="G6" i="3"/>
  <c r="G5" i="3" s="1"/>
  <c r="G6" i="7"/>
  <c r="G5" i="7" s="1"/>
  <c r="I10" i="5"/>
  <c r="C10" i="5"/>
  <c r="G10" i="2"/>
  <c r="F14" i="4"/>
  <c r="C6" i="10"/>
  <c r="D10" i="5"/>
  <c r="F10" i="5"/>
  <c r="D12" i="9"/>
  <c r="C14" i="7"/>
  <c r="C14" i="13"/>
  <c r="E10" i="2"/>
  <c r="D14" i="4"/>
  <c r="E14" i="10"/>
  <c r="D6" i="6"/>
  <c r="D5" i="6" s="1"/>
  <c r="E14" i="13"/>
  <c r="E10" i="5"/>
  <c r="D6" i="12"/>
  <c r="D5" i="12" s="1"/>
  <c r="E6" i="5"/>
  <c r="E5" i="5" s="1"/>
  <c r="C6" i="3"/>
  <c r="G14" i="13"/>
  <c r="F14" i="10"/>
  <c r="H14" i="13"/>
  <c r="D14" i="7"/>
  <c r="F14" i="7"/>
  <c r="G14" i="10"/>
  <c r="D16" i="6"/>
  <c r="C14" i="10"/>
  <c r="G6" i="12"/>
  <c r="G5" i="12" s="1"/>
  <c r="I10" i="2"/>
  <c r="G12" i="9"/>
  <c r="D6" i="5"/>
  <c r="D5" i="5" s="1"/>
  <c r="G16" i="6"/>
  <c r="I16" i="6"/>
  <c r="F6" i="5"/>
  <c r="F5" i="5" s="1"/>
  <c r="H16" i="6"/>
  <c r="C6" i="13"/>
  <c r="D6" i="13"/>
  <c r="D5" i="13" s="1"/>
  <c r="I12" i="5"/>
  <c r="G12" i="5"/>
  <c r="D12" i="5"/>
  <c r="E12" i="5"/>
  <c r="C12" i="5"/>
  <c r="E6" i="13"/>
  <c r="E5" i="13" s="1"/>
  <c r="H14" i="10"/>
  <c r="D10" i="2"/>
  <c r="G10" i="5"/>
  <c r="F6" i="13"/>
  <c r="F5" i="13" s="1"/>
  <c r="C6" i="5"/>
  <c r="I14" i="10"/>
  <c r="G6" i="13"/>
  <c r="G5" i="13" s="1"/>
  <c r="E6" i="6"/>
  <c r="E5" i="6" s="1"/>
  <c r="F6" i="6"/>
  <c r="F5" i="6" s="1"/>
  <c r="G6" i="6"/>
  <c r="G5" i="6" s="1"/>
  <c r="I6" i="6"/>
  <c r="I5" i="6" s="1"/>
  <c r="H6" i="6"/>
  <c r="H5" i="6" s="1"/>
  <c r="E10" i="9"/>
  <c r="F10" i="9"/>
  <c r="D10" i="9"/>
  <c r="G10" i="9"/>
  <c r="C10" i="2"/>
  <c r="D6" i="10"/>
  <c r="D5" i="10" s="1"/>
  <c r="I6" i="13"/>
  <c r="I5" i="13" s="1"/>
  <c r="I8" i="2"/>
  <c r="F8" i="2"/>
  <c r="H8" i="2"/>
  <c r="G8" i="2"/>
  <c r="E8" i="2"/>
  <c r="D8" i="2"/>
  <c r="C8" i="2"/>
  <c r="D10" i="4"/>
  <c r="C10" i="4"/>
  <c r="E10" i="4"/>
  <c r="I10" i="4"/>
  <c r="F10" i="4"/>
  <c r="G10" i="4"/>
  <c r="H10" i="4"/>
  <c r="I16" i="12"/>
  <c r="G16" i="12"/>
  <c r="H16" i="12"/>
  <c r="D16" i="12"/>
  <c r="C16" i="12"/>
  <c r="E16" i="12"/>
  <c r="F16" i="12"/>
  <c r="E6" i="2"/>
  <c r="E5" i="2" s="1"/>
  <c r="G6" i="2"/>
  <c r="G5" i="2" s="1"/>
  <c r="D6" i="2"/>
  <c r="D5" i="2" s="1"/>
  <c r="C6" i="2"/>
  <c r="F6" i="2"/>
  <c r="F5" i="2" s="1"/>
  <c r="I6" i="2"/>
  <c r="I5" i="2" s="1"/>
  <c r="H6" i="2"/>
  <c r="H5" i="2" s="1"/>
  <c r="F10" i="3"/>
  <c r="G10" i="3"/>
  <c r="I10" i="3"/>
  <c r="C10" i="3"/>
  <c r="D10" i="3"/>
  <c r="E10" i="3"/>
  <c r="H10" i="3"/>
  <c r="I14" i="9"/>
  <c r="G14" i="9"/>
  <c r="E14" i="9"/>
  <c r="D14" i="9"/>
  <c r="F14" i="9"/>
  <c r="C14" i="9"/>
  <c r="H14" i="9"/>
  <c r="I14" i="8"/>
  <c r="H14" i="8"/>
  <c r="G14" i="8"/>
  <c r="E14" i="8"/>
  <c r="D14" i="8"/>
  <c r="C14" i="8"/>
  <c r="F14" i="8"/>
  <c r="H8" i="10"/>
  <c r="G8" i="10"/>
  <c r="F8" i="10"/>
  <c r="E8" i="10"/>
  <c r="D8" i="10"/>
  <c r="C8" i="10"/>
  <c r="I8" i="10"/>
  <c r="D8" i="5"/>
  <c r="C8" i="5"/>
  <c r="F8" i="5"/>
  <c r="H8" i="5"/>
  <c r="E8" i="5"/>
  <c r="G8" i="5"/>
  <c r="I8" i="5"/>
  <c r="I10" i="10"/>
  <c r="C10" i="10"/>
  <c r="G10" i="10"/>
  <c r="E10" i="10"/>
  <c r="F10" i="10"/>
  <c r="H10" i="10"/>
  <c r="D10" i="10"/>
  <c r="H6" i="11"/>
  <c r="H5" i="11" s="1"/>
  <c r="G8" i="11"/>
  <c r="D8" i="11"/>
  <c r="I10" i="8"/>
  <c r="C10" i="8"/>
  <c r="H10" i="8"/>
  <c r="G10" i="8"/>
  <c r="E10" i="8"/>
  <c r="F10" i="8"/>
  <c r="D10" i="8"/>
  <c r="D12" i="13"/>
  <c r="H12" i="13"/>
  <c r="C12" i="13"/>
  <c r="I12" i="13"/>
  <c r="G12" i="13"/>
  <c r="F12" i="13"/>
  <c r="E12" i="13"/>
  <c r="E16" i="4"/>
  <c r="G16" i="4"/>
  <c r="D16" i="4"/>
  <c r="F16" i="4"/>
  <c r="I16" i="4"/>
  <c r="H16" i="4"/>
  <c r="C16" i="4"/>
  <c r="E14" i="2"/>
  <c r="H14" i="2"/>
  <c r="G14" i="2"/>
  <c r="C14" i="2"/>
  <c r="I14" i="2"/>
  <c r="D14" i="2"/>
  <c r="F14" i="2"/>
  <c r="G8" i="7"/>
  <c r="C8" i="7"/>
  <c r="E8" i="7"/>
  <c r="F8" i="7"/>
  <c r="I8" i="7"/>
  <c r="H8" i="7"/>
  <c r="D8" i="7"/>
  <c r="C10" i="6"/>
  <c r="G10" i="6"/>
  <c r="E10" i="6"/>
  <c r="H10" i="6"/>
  <c r="F10" i="6"/>
  <c r="I10" i="6"/>
  <c r="D10" i="6"/>
  <c r="E16" i="10"/>
  <c r="F16" i="10"/>
  <c r="C16" i="10"/>
  <c r="I16" i="10"/>
  <c r="H16" i="10"/>
  <c r="G16" i="10"/>
  <c r="D16" i="10"/>
  <c r="D12" i="7"/>
  <c r="H12" i="7"/>
  <c r="F12" i="7"/>
  <c r="G12" i="7"/>
  <c r="I12" i="7"/>
  <c r="E12" i="7"/>
  <c r="C12" i="7"/>
  <c r="F14" i="12"/>
  <c r="E14" i="12"/>
  <c r="C14" i="12"/>
  <c r="D14" i="12"/>
  <c r="H14" i="12"/>
  <c r="G14" i="12"/>
  <c r="I14" i="12"/>
  <c r="G12" i="11"/>
  <c r="I12" i="11"/>
  <c r="H6" i="8"/>
  <c r="H5" i="8" s="1"/>
  <c r="I6" i="8"/>
  <c r="I5" i="8" s="1"/>
  <c r="G6" i="8"/>
  <c r="G5" i="8" s="1"/>
  <c r="F6" i="8"/>
  <c r="F5" i="8" s="1"/>
  <c r="C6" i="8"/>
  <c r="E6" i="8"/>
  <c r="E5" i="8" s="1"/>
  <c r="D6" i="8"/>
  <c r="D5" i="8" s="1"/>
  <c r="D14" i="5"/>
  <c r="G14" i="5"/>
  <c r="I14" i="5"/>
  <c r="E14" i="5"/>
  <c r="C14" i="5"/>
  <c r="F14" i="5"/>
  <c r="H14" i="5"/>
  <c r="I8" i="3"/>
  <c r="G8" i="3"/>
  <c r="E8" i="3"/>
  <c r="H8" i="3"/>
  <c r="F8" i="3"/>
  <c r="C8" i="3"/>
  <c r="D8" i="3"/>
  <c r="H12" i="8"/>
  <c r="I12" i="8"/>
  <c r="D12" i="8"/>
  <c r="C12" i="8"/>
  <c r="E12" i="8"/>
  <c r="G12" i="8"/>
  <c r="F12" i="8"/>
  <c r="C14" i="6"/>
  <c r="E14" i="6"/>
  <c r="D14" i="6"/>
  <c r="G14" i="6"/>
  <c r="I14" i="6"/>
  <c r="F14" i="6"/>
  <c r="H14" i="6"/>
  <c r="I14" i="11"/>
  <c r="D14" i="11"/>
  <c r="E6" i="9"/>
  <c r="E5" i="9" s="1"/>
  <c r="D6" i="9"/>
  <c r="D5" i="9" s="1"/>
  <c r="C6" i="9"/>
  <c r="I6" i="9"/>
  <c r="I5" i="9" s="1"/>
  <c r="H6" i="9"/>
  <c r="H5" i="9" s="1"/>
  <c r="F6" i="9"/>
  <c r="F5" i="9" s="1"/>
  <c r="G6" i="9"/>
  <c r="G5" i="9" s="1"/>
  <c r="H12" i="2"/>
  <c r="I12" i="2"/>
  <c r="E12" i="2"/>
  <c r="G12" i="2"/>
  <c r="C12" i="2"/>
  <c r="D12" i="2"/>
  <c r="F12" i="2"/>
  <c r="D8" i="4"/>
  <c r="I8" i="4"/>
  <c r="E8" i="4"/>
  <c r="C8" i="4"/>
  <c r="F8" i="4"/>
  <c r="H8" i="4"/>
  <c r="G8" i="4"/>
  <c r="C16" i="11"/>
  <c r="I16" i="11"/>
  <c r="I16" i="7"/>
  <c r="G16" i="7"/>
  <c r="E16" i="7"/>
  <c r="C16" i="7"/>
  <c r="D16" i="7"/>
  <c r="H16" i="7"/>
  <c r="F16" i="7"/>
  <c r="F6" i="11"/>
  <c r="F5" i="11" s="1"/>
  <c r="I12" i="4"/>
  <c r="H12" i="4"/>
  <c r="D12" i="4"/>
  <c r="E12" i="4"/>
  <c r="G12" i="4"/>
  <c r="C12" i="4"/>
  <c r="F12" i="4"/>
  <c r="I12" i="10"/>
  <c r="G12" i="10"/>
  <c r="D12" i="10"/>
  <c r="C12" i="10"/>
  <c r="F12" i="10"/>
  <c r="E12" i="10"/>
  <c r="H12" i="10"/>
  <c r="C8" i="8"/>
  <c r="D8" i="8"/>
  <c r="I8" i="8"/>
  <c r="H8" i="8"/>
  <c r="E8" i="8"/>
  <c r="G8" i="8"/>
  <c r="F8" i="8"/>
  <c r="I10" i="13"/>
  <c r="F10" i="13"/>
  <c r="H10" i="13"/>
  <c r="G10" i="13"/>
  <c r="C10" i="13"/>
  <c r="D10" i="13"/>
  <c r="E10" i="13"/>
  <c r="G6" i="4"/>
  <c r="G5" i="4" s="1"/>
  <c r="I6" i="4"/>
  <c r="I5" i="4" s="1"/>
  <c r="D6" i="4"/>
  <c r="D5" i="4" s="1"/>
  <c r="C6" i="4"/>
  <c r="F6" i="4"/>
  <c r="F5" i="4" s="1"/>
  <c r="E6" i="4"/>
  <c r="E5" i="4" s="1"/>
  <c r="H6" i="4"/>
  <c r="H5" i="4" s="1"/>
  <c r="D16" i="13"/>
  <c r="I16" i="13"/>
  <c r="H16" i="13"/>
  <c r="C16" i="13"/>
  <c r="G16" i="13"/>
  <c r="F16" i="13"/>
  <c r="E16" i="13"/>
  <c r="I8" i="6"/>
  <c r="G8" i="6"/>
  <c r="D8" i="6"/>
  <c r="F8" i="6"/>
  <c r="E8" i="6"/>
  <c r="H8" i="6"/>
  <c r="C8" i="6"/>
  <c r="H12" i="3"/>
  <c r="C12" i="3"/>
  <c r="F12" i="3"/>
  <c r="G12" i="3"/>
  <c r="E12" i="3"/>
  <c r="I12" i="3"/>
  <c r="D12" i="3"/>
  <c r="I16" i="9"/>
  <c r="C16" i="9"/>
  <c r="H16" i="9"/>
  <c r="E16" i="9"/>
  <c r="D16" i="9"/>
  <c r="F16" i="9"/>
  <c r="G16" i="9"/>
  <c r="I10" i="7"/>
  <c r="G10" i="7"/>
  <c r="E10" i="7"/>
  <c r="D10" i="7"/>
  <c r="C10" i="7"/>
  <c r="F10" i="7"/>
  <c r="H10" i="7"/>
  <c r="H12" i="12"/>
  <c r="I12" i="12"/>
  <c r="C12" i="12"/>
  <c r="G12" i="12"/>
  <c r="E12" i="12"/>
  <c r="F12" i="12"/>
  <c r="D12" i="12"/>
  <c r="E16" i="8"/>
  <c r="D16" i="8"/>
  <c r="F16" i="8"/>
  <c r="G16" i="8"/>
  <c r="H16" i="8"/>
  <c r="C16" i="8"/>
  <c r="I16" i="8"/>
  <c r="I8" i="13"/>
  <c r="H8" i="13"/>
  <c r="E8" i="13"/>
  <c r="G8" i="13"/>
  <c r="F8" i="13"/>
  <c r="D8" i="13"/>
  <c r="C8" i="13"/>
  <c r="G6" i="11"/>
  <c r="G5" i="11" s="1"/>
  <c r="E8" i="11"/>
  <c r="F8" i="11"/>
  <c r="I8" i="11"/>
  <c r="C6" i="11"/>
  <c r="D6" i="11"/>
  <c r="D5" i="11" s="1"/>
  <c r="C16" i="2"/>
  <c r="H16" i="2"/>
  <c r="G16" i="2"/>
  <c r="I16" i="2"/>
  <c r="E16" i="2"/>
  <c r="D16" i="2"/>
  <c r="F16" i="2"/>
  <c r="C16" i="5"/>
  <c r="H16" i="5"/>
  <c r="I16" i="5"/>
  <c r="F16" i="5"/>
  <c r="D16" i="5"/>
  <c r="E16" i="5"/>
  <c r="G16" i="5"/>
  <c r="I12" i="6"/>
  <c r="G12" i="6"/>
  <c r="H12" i="6"/>
  <c r="E12" i="6"/>
  <c r="D12" i="6"/>
  <c r="C12" i="6"/>
  <c r="F12" i="6"/>
  <c r="H10" i="12"/>
  <c r="G10" i="12"/>
  <c r="F10" i="12"/>
  <c r="E10" i="12"/>
  <c r="D10" i="12"/>
  <c r="I10" i="12"/>
  <c r="C10" i="12"/>
  <c r="I8" i="12"/>
  <c r="H8" i="12"/>
  <c r="D8" i="12"/>
  <c r="G8" i="12"/>
  <c r="F8" i="12"/>
  <c r="E8" i="12"/>
  <c r="C8" i="12"/>
</calcChain>
</file>

<file path=xl/sharedStrings.xml><?xml version="1.0" encoding="utf-8"?>
<sst xmlns="http://schemas.openxmlformats.org/spreadsheetml/2006/main" count="63" uniqueCount="41">
  <si>
    <t>Enter year:</t>
  </si>
  <si>
    <t>Week start:</t>
  </si>
  <si>
    <t>MARCH -&gt;</t>
  </si>
  <si>
    <t>&lt;- JANUARY</t>
  </si>
  <si>
    <t>APRIL -&gt;</t>
  </si>
  <si>
    <t>&lt;- FEBRUARY</t>
  </si>
  <si>
    <t>&lt;- NOVEMBER</t>
  </si>
  <si>
    <t>&lt;- OCTOBER</t>
  </si>
  <si>
    <t>DECEMBER -&gt;</t>
  </si>
  <si>
    <t>&lt;- MARCH</t>
  </si>
  <si>
    <t>MAY -&gt;</t>
  </si>
  <si>
    <t>&lt;- APRIL</t>
  </si>
  <si>
    <t>JUNE -&gt;</t>
  </si>
  <si>
    <t>&lt;- MAY</t>
  </si>
  <si>
    <t>JULY -&gt;</t>
  </si>
  <si>
    <t>&lt;-JUNE</t>
  </si>
  <si>
    <t>AUGUST -&gt;</t>
  </si>
  <si>
    <t>&lt;- JULY</t>
  </si>
  <si>
    <t>SEPTEMBER -&gt;</t>
  </si>
  <si>
    <t>&lt;- AUGUST</t>
  </si>
  <si>
    <t>OCTOBER -&gt;</t>
  </si>
  <si>
    <t>&lt;- SEPTEMBER</t>
  </si>
  <si>
    <t>NOVEMBER -&gt;</t>
  </si>
  <si>
    <t>JANUARY -&gt;</t>
  </si>
  <si>
    <t>S</t>
  </si>
  <si>
    <r>
      <t xml:space="preserve">
</t>
    </r>
    <r>
      <rPr>
        <b/>
        <sz val="12"/>
        <rFont val="Montserrat Regular"/>
      </rPr>
      <t>Notes</t>
    </r>
    <r>
      <rPr>
        <sz val="12"/>
        <rFont val="Montserrat Regular"/>
      </rPr>
      <t xml:space="preserve">: </t>
    </r>
  </si>
  <si>
    <r>
      <t>FEBRUARY</t>
    </r>
    <r>
      <rPr>
        <b/>
        <u/>
        <sz val="18"/>
        <color theme="0"/>
        <rFont val="Montserrat Regular"/>
      </rPr>
      <t xml:space="preserve"> -&gt;</t>
    </r>
  </si>
  <si>
    <t>50/50 2-2-3 Parenting Schedule</t>
  </si>
  <si>
    <t>January Parenting Schedule</t>
  </si>
  <si>
    <t>February Parenting Schedule</t>
  </si>
  <si>
    <t>March Parenting Schedule</t>
  </si>
  <si>
    <t>April Parenting Schedule</t>
  </si>
  <si>
    <t>May Parenting Schedule</t>
  </si>
  <si>
    <t>June Parenting Schedule</t>
  </si>
  <si>
    <t>July Parenting Schedule</t>
  </si>
  <si>
    <t>August Parenting Schedule</t>
  </si>
  <si>
    <t>September Parenting Schedule</t>
  </si>
  <si>
    <t>October Parenting Schedule</t>
  </si>
  <si>
    <t>November Parenting Schedule</t>
  </si>
  <si>
    <t>December Parenting Schedule</t>
  </si>
  <si>
    <t>3:00 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</si>
</sst>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[$-409]h:mm\ AM/PM;@"/>
  </numFmts>
  <fonts count="43">
    <font>
      <b/>
      <sz val="11"/>
      <color theme="1" tint="0.34998626667073579"/>
      <name val="Georgia"/>
      <family val="2"/>
      <scheme val="minor"/>
    </font>
    <font>
      <b/>
      <sz val="11"/>
      <color theme="1"/>
      <name val="Georgia"/>
      <family val="2"/>
      <scheme val="minor"/>
    </font>
    <font>
      <b/>
      <sz val="34"/>
      <color theme="1"/>
      <name val="Georgia"/>
      <family val="2"/>
      <scheme val="major"/>
    </font>
    <font>
      <b/>
      <sz val="11"/>
      <color theme="2" tint="-0.749961851863155"/>
      <name val="Georgia"/>
      <family val="2"/>
      <scheme val="minor"/>
    </font>
    <font>
      <b/>
      <u/>
      <sz val="11"/>
      <color theme="1"/>
      <name val="Georgia"/>
      <family val="2"/>
      <scheme val="minor"/>
    </font>
    <font>
      <b/>
      <sz val="11"/>
      <color theme="1" tint="0.34998626667073579"/>
      <name val="Georgia"/>
      <family val="2"/>
      <scheme val="minor"/>
    </font>
    <font>
      <i/>
      <sz val="11"/>
      <color theme="1" tint="0.34998626667073579"/>
      <name val="Georgia"/>
      <family val="2"/>
      <scheme val="minor"/>
    </font>
    <font>
      <b/>
      <sz val="22"/>
      <color theme="1" tint="0.34998626667073579"/>
      <name val="Georgia"/>
      <family val="2"/>
      <scheme val="major"/>
    </font>
    <font>
      <b/>
      <u/>
      <sz val="11"/>
      <color theme="8" tint="-0.499984740745262"/>
      <name val="Georgia"/>
      <family val="2"/>
      <scheme val="minor"/>
    </font>
    <font>
      <b/>
      <sz val="11"/>
      <color theme="1" tint="0.34998626667073579"/>
      <name val="Montserrat Regular"/>
    </font>
    <font>
      <b/>
      <sz val="13"/>
      <color theme="1" tint="0.34998626667073579"/>
      <name val="Montserrat Regular"/>
    </font>
    <font>
      <sz val="9"/>
      <name val="Montserrat Regular"/>
    </font>
    <font>
      <sz val="11"/>
      <name val="Montserrat Regular"/>
    </font>
    <font>
      <sz val="11"/>
      <color theme="1" tint="0.34998626667073579"/>
      <name val="Montserrat Regular"/>
    </font>
    <font>
      <b/>
      <sz val="13"/>
      <color rgb="FFFAF9F5"/>
      <name val="Montserrat Regular"/>
    </font>
    <font>
      <sz val="12"/>
      <name val="Montserrat Regular"/>
    </font>
    <font>
      <b/>
      <sz val="12"/>
      <name val="Montserrat Regular"/>
    </font>
    <font>
      <b/>
      <sz val="14"/>
      <color theme="1" tint="0.34998626667073579"/>
      <name val="Montserrat Regular"/>
    </font>
    <font>
      <b/>
      <sz val="14"/>
      <color theme="0"/>
      <name val="Montserrat Regular"/>
    </font>
    <font>
      <sz val="14"/>
      <color theme="0"/>
      <name val="Montserrat Regular"/>
    </font>
    <font>
      <b/>
      <u/>
      <sz val="14"/>
      <color theme="0"/>
      <name val="Montserrat Regular"/>
    </font>
    <font>
      <b/>
      <u/>
      <sz val="18"/>
      <color theme="0"/>
      <name val="Montserrat Regular"/>
    </font>
    <font>
      <b/>
      <sz val="48"/>
      <color theme="0"/>
      <name val="Montserrat Regular"/>
    </font>
    <font>
      <sz val="14"/>
      <name val="Montserrat Regular"/>
    </font>
    <font>
      <b/>
      <sz val="48"/>
      <color rgb="FFFAF9F5"/>
      <name val="Montserrat Regular"/>
    </font>
    <font>
      <b/>
      <sz val="11"/>
      <color theme="0" tint="-4.9989318521683403E-2"/>
      <name val="Montserrat Regular"/>
    </font>
    <font>
      <b/>
      <u/>
      <sz val="14"/>
      <color theme="0" tint="-4.9989318521683403E-2"/>
      <name val="Montserrat Regular"/>
    </font>
    <font>
      <sz val="14"/>
      <color theme="1"/>
      <name val="Montserrat Regular"/>
    </font>
    <font>
      <sz val="14"/>
      <color theme="1" tint="0.34998626667073579"/>
      <name val="Montserrat Regular"/>
    </font>
    <font>
      <sz val="14"/>
      <color theme="0" tint="-0.14999847407452621"/>
      <name val="Montserrat Regular"/>
    </font>
    <font>
      <sz val="14"/>
      <color theme="0" tint="-0.249977111117893"/>
      <name val="Montserrat Regular"/>
    </font>
    <font>
      <b/>
      <sz val="11"/>
      <color theme="0"/>
      <name val="Montserrat Regular"/>
    </font>
    <font>
      <b/>
      <u/>
      <sz val="11"/>
      <color theme="0"/>
      <name val="Montserrat Regular"/>
    </font>
    <font>
      <sz val="9"/>
      <color theme="1"/>
      <name val="Montserrat Regular"/>
    </font>
    <font>
      <b/>
      <sz val="9"/>
      <color theme="1"/>
      <name val="Montserrat Regular"/>
    </font>
    <font>
      <b/>
      <sz val="22"/>
      <color theme="1" tint="0.34998626667073579"/>
      <name val="Montserrat Regular"/>
    </font>
    <font>
      <b/>
      <u/>
      <sz val="11"/>
      <color theme="1"/>
      <name val="Montserrat Regular"/>
    </font>
    <font>
      <b/>
      <sz val="11"/>
      <color theme="2" tint="-0.749961851863155"/>
      <name val="Montserrat Regular"/>
    </font>
    <font>
      <u/>
      <sz val="14"/>
      <color theme="1"/>
      <name val="Montserrat Regular"/>
    </font>
    <font>
      <sz val="14"/>
      <color theme="2" tint="-0.749961851863155"/>
      <name val="Montserrat Regular"/>
    </font>
    <font>
      <b/>
      <sz val="14"/>
      <name val="Montserrat Medium"/>
    </font>
    <font>
      <b/>
      <sz val="48"/>
      <color theme="0"/>
      <name val="Montserrat Medium"/>
    </font>
    <font>
      <sz val="9"/>
      <color theme="1" tint="0.34998626667073579"/>
      <name val="Montserrat Regular"/>
    </font>
  </fonts>
  <fills count="9">
    <fill>
      <patternFill patternType="none"/>
    </fill>
    <fill>
      <patternFill patternType="gray125"/>
    </fill>
    <fill>
      <patternFill patternType="solid">
        <fgColor rgb="FF1727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E839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AF9F5"/>
        <bgColor indexed="64"/>
      </patternFill>
    </fill>
  </fills>
  <borders count="32">
    <border>
      <left/>
      <right/>
      <top/>
      <bottom/>
      <diagonal/>
    </border>
    <border>
      <left style="thick">
        <color theme="4"/>
      </left>
      <right style="thick">
        <color theme="4"/>
      </right>
      <top/>
      <bottom/>
      <diagonal/>
    </border>
    <border>
      <left style="thick">
        <color rgb="FF8FC6E2"/>
      </left>
      <right/>
      <top style="thick">
        <color rgb="FF8FC6E2"/>
      </top>
      <bottom/>
      <diagonal/>
    </border>
    <border>
      <left/>
      <right/>
      <top style="thick">
        <color rgb="FF8FC6E2"/>
      </top>
      <bottom/>
      <diagonal/>
    </border>
    <border>
      <left/>
      <right style="thick">
        <color rgb="FF8FC6E2"/>
      </right>
      <top style="thick">
        <color rgb="FF8FC6E2"/>
      </top>
      <bottom/>
      <diagonal/>
    </border>
    <border>
      <left style="thick">
        <color rgb="FF8FC6E2"/>
      </left>
      <right/>
      <top/>
      <bottom/>
      <diagonal/>
    </border>
    <border>
      <left/>
      <right style="thick">
        <color rgb="FF8FC6E2"/>
      </right>
      <top/>
      <bottom/>
      <diagonal/>
    </border>
    <border>
      <left style="hair">
        <color rgb="FF8FC6E2"/>
      </left>
      <right style="hair">
        <color rgb="FF8FC6E2"/>
      </right>
      <top style="hair">
        <color rgb="FF8FC6E2"/>
      </top>
      <bottom style="hair">
        <color rgb="FF8FC6E2"/>
      </bottom>
      <diagonal/>
    </border>
    <border>
      <left style="hair">
        <color rgb="FF8FC6E2"/>
      </left>
      <right style="hair">
        <color rgb="FF8FC6E2"/>
      </right>
      <top style="hair">
        <color rgb="FF8FC6E2"/>
      </top>
      <bottom/>
      <diagonal/>
    </border>
    <border>
      <left style="hair">
        <color rgb="FF8FC6E2"/>
      </left>
      <right style="hair">
        <color rgb="FF8FC6E2"/>
      </right>
      <top/>
      <bottom style="hair">
        <color rgb="FF8FC6E2"/>
      </bottom>
      <diagonal/>
    </border>
    <border>
      <left style="hair">
        <color rgb="FF8FC6E2"/>
      </left>
      <right/>
      <top style="hair">
        <color rgb="FF8FC6E2"/>
      </top>
      <bottom/>
      <diagonal/>
    </border>
    <border>
      <left style="hair">
        <color rgb="FF8FC6E2"/>
      </left>
      <right/>
      <top/>
      <bottom style="hair">
        <color rgb="FF8FC6E2"/>
      </bottom>
      <diagonal/>
    </border>
    <border>
      <left style="hair">
        <color rgb="FF8FC6E2"/>
      </left>
      <right style="hair">
        <color rgb="FF8FC6E2"/>
      </right>
      <top/>
      <bottom/>
      <diagonal/>
    </border>
    <border>
      <left style="thick">
        <color rgb="FF8FC6E2"/>
      </left>
      <right style="hair">
        <color rgb="FF8FC6E2"/>
      </right>
      <top style="hair">
        <color rgb="FF8FC6E2"/>
      </top>
      <bottom/>
      <diagonal/>
    </border>
    <border>
      <left style="hair">
        <color rgb="FF8FC6E2"/>
      </left>
      <right style="thick">
        <color rgb="FF8FC6E2"/>
      </right>
      <top style="hair">
        <color rgb="FF8FC6E2"/>
      </top>
      <bottom/>
      <diagonal/>
    </border>
    <border>
      <left style="thick">
        <color rgb="FF8FC6E2"/>
      </left>
      <right style="hair">
        <color rgb="FF8FC6E2"/>
      </right>
      <top/>
      <bottom style="hair">
        <color rgb="FF8FC6E2"/>
      </bottom>
      <diagonal/>
    </border>
    <border>
      <left style="hair">
        <color rgb="FF8FC6E2"/>
      </left>
      <right style="thick">
        <color rgb="FF8FC6E2"/>
      </right>
      <top/>
      <bottom style="hair">
        <color rgb="FF8FC6E2"/>
      </bottom>
      <diagonal/>
    </border>
    <border>
      <left style="thick">
        <color rgb="FF8FC6E2"/>
      </left>
      <right style="hair">
        <color rgb="FF8FC6E2"/>
      </right>
      <top/>
      <bottom/>
      <diagonal/>
    </border>
    <border>
      <left style="hair">
        <color rgb="FF8FC6E2"/>
      </left>
      <right style="thick">
        <color rgb="FF8FC6E2"/>
      </right>
      <top/>
      <bottom/>
      <diagonal/>
    </border>
    <border>
      <left style="thick">
        <color rgb="FF8FC6E2"/>
      </left>
      <right/>
      <top style="hair">
        <color rgb="FF8FC6E2"/>
      </top>
      <bottom style="thick">
        <color rgb="FF8FC6E2"/>
      </bottom>
      <diagonal/>
    </border>
    <border>
      <left/>
      <right/>
      <top style="hair">
        <color rgb="FF8FC6E2"/>
      </top>
      <bottom style="thick">
        <color rgb="FF8FC6E2"/>
      </bottom>
      <diagonal/>
    </border>
    <border>
      <left/>
      <right style="thick">
        <color rgb="FF8FC6E2"/>
      </right>
      <top style="hair">
        <color rgb="FF8FC6E2"/>
      </top>
      <bottom style="thick">
        <color rgb="FF8FC6E2"/>
      </bottom>
      <diagonal/>
    </border>
    <border>
      <left/>
      <right/>
      <top/>
      <bottom style="thin">
        <color rgb="FF6E8390"/>
      </bottom>
      <diagonal/>
    </border>
    <border>
      <left/>
      <right style="thick">
        <color rgb="FF8FC6E2"/>
      </right>
      <top/>
      <bottom style="thin">
        <color rgb="FF6E8390"/>
      </bottom>
      <diagonal/>
    </border>
    <border>
      <left/>
      <right style="hair">
        <color rgb="FF8FC6E2"/>
      </right>
      <top/>
      <bottom style="hair">
        <color rgb="FF8FC6E2"/>
      </bottom>
      <diagonal/>
    </border>
    <border>
      <left/>
      <right style="hair">
        <color rgb="FF8FC6E2"/>
      </right>
      <top style="hair">
        <color rgb="FF8FC6E2"/>
      </top>
      <bottom/>
      <diagonal/>
    </border>
    <border>
      <left/>
      <right style="hair">
        <color rgb="FF8FC6E2"/>
      </right>
      <top/>
      <bottom/>
      <diagonal/>
    </border>
    <border>
      <left style="thick">
        <color rgb="FF8FC6E2"/>
      </left>
      <right/>
      <top/>
      <bottom style="thick">
        <color rgb="FF8FC6E2"/>
      </bottom>
      <diagonal/>
    </border>
    <border>
      <left/>
      <right/>
      <top/>
      <bottom style="thick">
        <color rgb="FF8FC6E2"/>
      </bottom>
      <diagonal/>
    </border>
    <border>
      <left/>
      <right style="thick">
        <color rgb="FF8FC6E2"/>
      </right>
      <top/>
      <bottom style="thick">
        <color rgb="FF8FC6E2"/>
      </bottom>
      <diagonal/>
    </border>
    <border>
      <left style="thick">
        <color rgb="FF8FC6E2"/>
      </left>
      <right/>
      <top/>
      <bottom style="hair">
        <color rgb="FF8FC6E2"/>
      </bottom>
      <diagonal/>
    </border>
    <border>
      <left style="thin">
        <color rgb="FF8FC6E2"/>
      </left>
      <right/>
      <top/>
      <bottom/>
      <diagonal/>
    </border>
  </borders>
  <cellStyleXfs count="12">
    <xf numFmtId="0" fontId="0" fillId="0" borderId="0">
      <alignment horizontal="left" vertical="top" wrapText="1" indent="1"/>
    </xf>
    <xf numFmtId="0" fontId="2" fillId="0" borderId="0" applyNumberFormat="0" applyFill="0" applyBorder="0" applyProtection="0">
      <alignment horizontal="left" vertical="top"/>
    </xf>
    <xf numFmtId="0" fontId="1" fillId="0" borderId="0" applyNumberFormat="0" applyFill="0" applyProtection="0">
      <alignment vertical="top"/>
    </xf>
    <xf numFmtId="0" fontId="3" fillId="0" borderId="0" applyNumberFormat="0" applyFill="0" applyAlignment="0" applyProtection="0"/>
    <xf numFmtId="164" fontId="1" fillId="0" borderId="1" applyFill="0" applyProtection="0">
      <alignment horizontal="left" indent="1"/>
    </xf>
    <xf numFmtId="0" fontId="4" fillId="0" borderId="0" applyNumberFormat="0" applyFill="0" applyProtection="0">
      <alignment horizontal="center" vertical="top"/>
    </xf>
    <xf numFmtId="0" fontId="3" fillId="0" borderId="0" applyNumberFormat="0" applyFill="0" applyBorder="0" applyAlignment="0" applyProtection="0"/>
    <xf numFmtId="0" fontId="7" fillId="0" borderId="0" applyNumberFormat="0" applyFill="0" applyBorder="0" applyProtection="0">
      <alignment horizontal="left"/>
    </xf>
    <xf numFmtId="0" fontId="8" fillId="0" borderId="0" applyNumberFormat="0" applyFill="0" applyBorder="0" applyAlignment="0" applyProtection="0">
      <alignment horizontal="left" vertical="top" wrapText="1" indent="1"/>
    </xf>
    <xf numFmtId="0" fontId="6" fillId="0" borderId="0" applyNumberFormat="0" applyFill="0" applyBorder="0" applyAlignment="0" applyProtection="0"/>
    <xf numFmtId="0" fontId="5" fillId="0" borderId="0">
      <alignment horizontal="left" vertical="top"/>
    </xf>
    <xf numFmtId="165" fontId="5" fillId="0" borderId="1">
      <alignment horizontal="left" vertical="top" wrapText="1" indent="1"/>
    </xf>
  </cellStyleXfs>
  <cellXfs count="199">
    <xf numFmtId="0" fontId="0" fillId="0" borderId="0" xfId="0">
      <alignment horizontal="left" vertical="top" wrapText="1" indent="1"/>
    </xf>
    <xf numFmtId="0" fontId="9" fillId="0" borderId="0" xfId="0" applyFont="1">
      <alignment horizontal="left" vertical="top" wrapText="1" indent="1"/>
    </xf>
    <xf numFmtId="0" fontId="9" fillId="0" borderId="0" xfId="0" applyFont="1" applyBorder="1">
      <alignment horizontal="left" vertical="top" wrapText="1" indent="1"/>
    </xf>
    <xf numFmtId="0" fontId="10" fillId="0" borderId="0" xfId="0" applyFont="1">
      <alignment horizontal="left" vertical="top" wrapText="1" indent="1"/>
    </xf>
    <xf numFmtId="165" fontId="12" fillId="3" borderId="9" xfId="11" applyFont="1" applyFill="1" applyBorder="1">
      <alignment horizontal="left" vertical="top" wrapText="1" indent="1"/>
    </xf>
    <xf numFmtId="164" fontId="12" fillId="3" borderId="12" xfId="4" applyFont="1" applyFill="1" applyBorder="1">
      <alignment horizontal="left" indent="1"/>
    </xf>
    <xf numFmtId="164" fontId="12" fillId="3" borderId="18" xfId="4" applyFont="1" applyFill="1" applyBorder="1">
      <alignment horizontal="left" indent="1"/>
    </xf>
    <xf numFmtId="0" fontId="13" fillId="0" borderId="0" xfId="0" applyFont="1">
      <alignment horizontal="left" vertical="top" wrapText="1" indent="1"/>
    </xf>
    <xf numFmtId="0" fontId="12" fillId="0" borderId="16" xfId="0" applyFont="1" applyFill="1" applyBorder="1">
      <alignment horizontal="left" vertical="top" wrapText="1" indent="1"/>
    </xf>
    <xf numFmtId="165" fontId="12" fillId="0" borderId="16" xfId="11" applyFont="1" applyFill="1" applyBorder="1">
      <alignment horizontal="left" vertical="top" wrapText="1" indent="1"/>
    </xf>
    <xf numFmtId="0" fontId="14" fillId="4" borderId="5" xfId="2" applyFont="1" applyFill="1" applyBorder="1" applyAlignment="1">
      <alignment horizontal="center" vertical="center"/>
    </xf>
    <xf numFmtId="0" fontId="14" fillId="4" borderId="0" xfId="2" applyFont="1" applyFill="1" applyBorder="1" applyAlignment="1">
      <alignment horizontal="center" vertical="center"/>
    </xf>
    <xf numFmtId="0" fontId="14" fillId="4" borderId="6" xfId="2" applyFont="1" applyFill="1" applyBorder="1" applyAlignment="1">
      <alignment horizontal="center" vertical="center"/>
    </xf>
    <xf numFmtId="0" fontId="17" fillId="0" borderId="0" xfId="0" applyFont="1">
      <alignment horizontal="left" vertical="top" wrapText="1" indent="1"/>
    </xf>
    <xf numFmtId="0" fontId="18" fillId="2" borderId="5" xfId="10" applyFont="1" applyFill="1" applyBorder="1" applyAlignment="1">
      <alignment horizontal="right" vertical="center"/>
    </xf>
    <xf numFmtId="0" fontId="19" fillId="2" borderId="7" xfId="10" applyFont="1" applyFill="1" applyBorder="1" applyAlignment="1">
      <alignment horizontal="center" vertical="center"/>
    </xf>
    <xf numFmtId="0" fontId="18" fillId="2" borderId="0" xfId="10" applyFont="1" applyFill="1" applyBorder="1" applyAlignment="1">
      <alignment horizontal="right" vertical="center"/>
    </xf>
    <xf numFmtId="0" fontId="20" fillId="2" borderId="0" xfId="5" applyFont="1" applyFill="1" applyBorder="1" applyAlignment="1">
      <alignment horizontal="center" vertical="center"/>
    </xf>
    <xf numFmtId="0" fontId="19" fillId="2" borderId="0" xfId="0" applyFont="1" applyFill="1" applyBorder="1">
      <alignment horizontal="left" vertical="top" wrapText="1" indent="1"/>
    </xf>
    <xf numFmtId="0" fontId="19" fillId="2" borderId="6" xfId="0" applyFont="1" applyFill="1" applyBorder="1">
      <alignment horizontal="left" vertical="top" wrapText="1" indent="1"/>
    </xf>
    <xf numFmtId="164" fontId="23" fillId="5" borderId="13" xfId="4" applyFont="1" applyFill="1" applyBorder="1">
      <alignment horizontal="left" indent="1"/>
    </xf>
    <xf numFmtId="164" fontId="23" fillId="5" borderId="8" xfId="4" applyFont="1" applyFill="1" applyBorder="1">
      <alignment horizontal="left" indent="1"/>
    </xf>
    <xf numFmtId="164" fontId="23" fillId="0" borderId="8" xfId="4" applyFont="1" applyFill="1" applyBorder="1">
      <alignment horizontal="left" indent="1"/>
    </xf>
    <xf numFmtId="164" fontId="23" fillId="0" borderId="14" xfId="4" applyFont="1" applyFill="1" applyBorder="1">
      <alignment horizontal="left" indent="1"/>
    </xf>
    <xf numFmtId="164" fontId="23" fillId="5" borderId="12" xfId="4" applyFont="1" applyFill="1" applyBorder="1">
      <alignment horizontal="left" indent="1"/>
    </xf>
    <xf numFmtId="164" fontId="23" fillId="0" borderId="12" xfId="4" applyFont="1" applyFill="1" applyBorder="1">
      <alignment horizontal="left" indent="1"/>
    </xf>
    <xf numFmtId="164" fontId="23" fillId="3" borderId="8" xfId="4" applyFont="1" applyFill="1" applyBorder="1">
      <alignment horizontal="left" indent="1"/>
    </xf>
    <xf numFmtId="164" fontId="23" fillId="3" borderId="14" xfId="4" applyFont="1" applyFill="1" applyBorder="1">
      <alignment horizontal="left" indent="1"/>
    </xf>
    <xf numFmtId="0" fontId="9" fillId="2" borderId="0" xfId="0" applyFont="1" applyFill="1" applyBorder="1">
      <alignment horizontal="left" vertical="top" wrapText="1" indent="1"/>
    </xf>
    <xf numFmtId="0" fontId="25" fillId="2" borderId="0" xfId="3" applyFont="1" applyFill="1" applyBorder="1" applyAlignment="1">
      <alignment horizontal="left" vertical="top"/>
    </xf>
    <xf numFmtId="0" fontId="26" fillId="2" borderId="0" xfId="5" applyFont="1" applyFill="1" applyBorder="1">
      <alignment horizontal="center" vertical="top"/>
    </xf>
    <xf numFmtId="165" fontId="12" fillId="3" borderId="11" xfId="11" applyFont="1" applyFill="1" applyBorder="1">
      <alignment horizontal="left" vertical="top" wrapText="1" indent="1"/>
    </xf>
    <xf numFmtId="0" fontId="28" fillId="0" borderId="0" xfId="0" applyFont="1">
      <alignment horizontal="left" vertical="top" wrapText="1" indent="1"/>
    </xf>
    <xf numFmtId="164" fontId="27" fillId="0" borderId="8" xfId="4" applyFont="1" applyBorder="1">
      <alignment horizontal="left" indent="1"/>
    </xf>
    <xf numFmtId="0" fontId="27" fillId="0" borderId="0" xfId="0" applyFont="1">
      <alignment horizontal="left" vertical="top" wrapText="1" indent="1"/>
    </xf>
    <xf numFmtId="164" fontId="27" fillId="3" borderId="8" xfId="4" applyFont="1" applyFill="1" applyBorder="1">
      <alignment horizontal="left" indent="1"/>
    </xf>
    <xf numFmtId="164" fontId="27" fillId="0" borderId="25" xfId="4" applyFont="1" applyBorder="1">
      <alignment horizontal="left" indent="1"/>
    </xf>
    <xf numFmtId="164" fontId="27" fillId="0" borderId="12" xfId="4" applyFont="1" applyBorder="1">
      <alignment horizontal="left" indent="1"/>
    </xf>
    <xf numFmtId="164" fontId="27" fillId="7" borderId="8" xfId="4" applyFont="1" applyFill="1" applyBorder="1">
      <alignment horizontal="left" indent="1"/>
    </xf>
    <xf numFmtId="164" fontId="30" fillId="7" borderId="8" xfId="4" applyFont="1" applyFill="1" applyBorder="1">
      <alignment horizontal="left" indent="1"/>
    </xf>
    <xf numFmtId="164" fontId="29" fillId="3" borderId="10" xfId="4" applyFont="1" applyFill="1" applyBorder="1">
      <alignment horizontal="left" indent="1"/>
    </xf>
    <xf numFmtId="165" fontId="13" fillId="3" borderId="9" xfId="11" applyFont="1" applyFill="1" applyBorder="1">
      <alignment horizontal="left" vertical="top" wrapText="1" indent="1"/>
    </xf>
    <xf numFmtId="164" fontId="27" fillId="3" borderId="25" xfId="4" applyFont="1" applyFill="1" applyBorder="1">
      <alignment horizontal="left" indent="1"/>
    </xf>
    <xf numFmtId="165" fontId="13" fillId="3" borderId="24" xfId="11" applyFont="1" applyFill="1" applyBorder="1">
      <alignment horizontal="left" vertical="top" wrapText="1" indent="1"/>
    </xf>
    <xf numFmtId="164" fontId="27" fillId="0" borderId="26" xfId="4" applyFont="1" applyBorder="1">
      <alignment horizontal="left" indent="1"/>
    </xf>
    <xf numFmtId="0" fontId="31" fillId="2" borderId="0" xfId="3" applyFont="1" applyFill="1" applyBorder="1" applyAlignment="1">
      <alignment horizontal="left" vertical="top"/>
    </xf>
    <xf numFmtId="165" fontId="9" fillId="3" borderId="9" xfId="11" applyFont="1" applyFill="1" applyBorder="1">
      <alignment horizontal="left" vertical="top" wrapText="1" indent="1"/>
    </xf>
    <xf numFmtId="165" fontId="9" fillId="3" borderId="24" xfId="11" applyFont="1" applyFill="1" applyBorder="1">
      <alignment horizontal="left" vertical="top" wrapText="1" indent="1"/>
    </xf>
    <xf numFmtId="0" fontId="26" fillId="2" borderId="0" xfId="5" applyFont="1" applyFill="1" applyBorder="1" applyAlignment="1">
      <alignment horizontal="center" vertical="center"/>
    </xf>
    <xf numFmtId="165" fontId="12" fillId="3" borderId="24" xfId="11" applyFont="1" applyFill="1" applyBorder="1">
      <alignment horizontal="left" vertical="top" wrapText="1" indent="1"/>
    </xf>
    <xf numFmtId="164" fontId="29" fillId="3" borderId="25" xfId="4" applyFont="1" applyFill="1" applyBorder="1">
      <alignment horizontal="left" indent="1"/>
    </xf>
    <xf numFmtId="164" fontId="27" fillId="3" borderId="26" xfId="4" applyFont="1" applyFill="1" applyBorder="1">
      <alignment horizontal="left" indent="1"/>
    </xf>
    <xf numFmtId="164" fontId="27" fillId="3" borderId="12" xfId="4" applyFont="1" applyFill="1" applyBorder="1">
      <alignment horizontal="left" indent="1"/>
    </xf>
    <xf numFmtId="165" fontId="33" fillId="0" borderId="9" xfId="11" applyFont="1" applyBorder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18" fontId="33" fillId="0" borderId="9" xfId="11" applyNumberFormat="1" applyFont="1" applyBorder="1" applyAlignment="1">
      <alignment horizontal="left" vertical="top" wrapText="1"/>
    </xf>
    <xf numFmtId="165" fontId="33" fillId="3" borderId="9" xfId="11" applyFont="1" applyFill="1" applyBorder="1" applyAlignment="1">
      <alignment horizontal="left" vertical="top" wrapText="1"/>
    </xf>
    <xf numFmtId="165" fontId="33" fillId="7" borderId="9" xfId="11" applyFont="1" applyFill="1" applyBorder="1" applyAlignment="1">
      <alignment horizontal="left" vertical="top" wrapText="1"/>
    </xf>
    <xf numFmtId="165" fontId="33" fillId="3" borderId="24" xfId="11" applyFont="1" applyFill="1" applyBorder="1" applyAlignment="1">
      <alignment horizontal="left" vertical="top" wrapText="1"/>
    </xf>
    <xf numFmtId="165" fontId="33" fillId="3" borderId="12" xfId="11" applyFont="1" applyFill="1" applyBorder="1" applyAlignment="1">
      <alignment horizontal="left" vertical="top" wrapText="1"/>
    </xf>
    <xf numFmtId="0" fontId="13" fillId="0" borderId="0" xfId="0" applyFont="1" applyBorder="1">
      <alignment horizontal="left" vertical="top" wrapText="1" indent="1"/>
    </xf>
    <xf numFmtId="0" fontId="33" fillId="0" borderId="0" xfId="0" applyFont="1" applyBorder="1" applyAlignment="1">
      <alignment horizontal="left" vertical="top" wrapText="1"/>
    </xf>
    <xf numFmtId="0" fontId="35" fillId="2" borderId="0" xfId="7" applyFont="1" applyFill="1" applyBorder="1">
      <alignment horizontal="left"/>
    </xf>
    <xf numFmtId="0" fontId="36" fillId="2" borderId="0" xfId="5" applyFont="1" applyFill="1" applyBorder="1">
      <alignment horizontal="center" vertical="top"/>
    </xf>
    <xf numFmtId="0" fontId="37" fillId="2" borderId="0" xfId="3" applyFont="1" applyFill="1" applyBorder="1" applyAlignment="1">
      <alignment horizontal="left" vertical="top"/>
    </xf>
    <xf numFmtId="0" fontId="28" fillId="0" borderId="0" xfId="0" applyFont="1" applyBorder="1">
      <alignment horizontal="left" vertical="top" wrapText="1" indent="1"/>
    </xf>
    <xf numFmtId="164" fontId="23" fillId="0" borderId="8" xfId="4" applyFont="1" applyBorder="1">
      <alignment horizontal="left" indent="1"/>
    </xf>
    <xf numFmtId="0" fontId="27" fillId="0" borderId="0" xfId="0" applyFont="1" applyBorder="1">
      <alignment horizontal="left" vertical="top" wrapText="1" indent="1"/>
    </xf>
    <xf numFmtId="164" fontId="27" fillId="3" borderId="9" xfId="4" applyFont="1" applyFill="1" applyBorder="1">
      <alignment horizontal="left" indent="1"/>
    </xf>
    <xf numFmtId="164" fontId="27" fillId="3" borderId="0" xfId="4" applyFont="1" applyFill="1" applyBorder="1">
      <alignment horizontal="left" indent="1"/>
    </xf>
    <xf numFmtId="165" fontId="11" fillId="3" borderId="9" xfId="11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165" fontId="11" fillId="3" borderId="24" xfId="11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164" fontId="27" fillId="0" borderId="14" xfId="4" applyFont="1" applyBorder="1">
      <alignment horizontal="left" indent="1"/>
    </xf>
    <xf numFmtId="165" fontId="11" fillId="0" borderId="16" xfId="11" applyFont="1" applyBorder="1" applyAlignment="1">
      <alignment horizontal="left" vertical="top" wrapText="1"/>
    </xf>
    <xf numFmtId="164" fontId="27" fillId="3" borderId="14" xfId="4" applyFont="1" applyFill="1" applyBorder="1">
      <alignment horizontal="left" indent="1"/>
    </xf>
    <xf numFmtId="165" fontId="11" fillId="3" borderId="16" xfId="11" applyFont="1" applyFill="1" applyBorder="1" applyAlignment="1">
      <alignment horizontal="left" vertical="top" wrapText="1"/>
    </xf>
    <xf numFmtId="164" fontId="27" fillId="3" borderId="15" xfId="4" applyFont="1" applyFill="1" applyBorder="1">
      <alignment horizontal="left" indent="1"/>
    </xf>
    <xf numFmtId="164" fontId="27" fillId="3" borderId="16" xfId="4" applyFont="1" applyFill="1" applyBorder="1">
      <alignment horizontal="left" indent="1"/>
    </xf>
    <xf numFmtId="0" fontId="13" fillId="0" borderId="6" xfId="0" applyFont="1" applyBorder="1">
      <alignment horizontal="left" vertical="top" wrapText="1" indent="1"/>
    </xf>
    <xf numFmtId="0" fontId="9" fillId="0" borderId="6" xfId="0" applyFont="1" applyBorder="1">
      <alignment horizontal="left" vertical="top" wrapText="1" indent="1"/>
    </xf>
    <xf numFmtId="0" fontId="28" fillId="0" borderId="6" xfId="0" applyFont="1" applyBorder="1">
      <alignment horizontal="left" vertical="top" wrapText="1" indent="1"/>
    </xf>
    <xf numFmtId="0" fontId="11" fillId="0" borderId="6" xfId="0" applyFont="1" applyBorder="1" applyAlignment="1">
      <alignment horizontal="left" vertical="top" wrapText="1"/>
    </xf>
    <xf numFmtId="0" fontId="27" fillId="0" borderId="6" xfId="0" applyFont="1" applyBorder="1">
      <alignment horizontal="left" vertical="top" wrapText="1" indent="1"/>
    </xf>
    <xf numFmtId="0" fontId="36" fillId="2" borderId="6" xfId="5" applyFont="1" applyFill="1" applyBorder="1">
      <alignment horizontal="center" vertical="top"/>
    </xf>
    <xf numFmtId="0" fontId="9" fillId="0" borderId="28" xfId="0" applyFont="1" applyBorder="1">
      <alignment horizontal="left" vertical="top" wrapText="1" indent="1"/>
    </xf>
    <xf numFmtId="0" fontId="10" fillId="0" borderId="6" xfId="0" applyFont="1" applyBorder="1">
      <alignment horizontal="left" vertical="top" wrapText="1" indent="1"/>
    </xf>
    <xf numFmtId="164" fontId="27" fillId="7" borderId="25" xfId="4" applyFont="1" applyFill="1" applyBorder="1">
      <alignment horizontal="left" indent="1"/>
    </xf>
    <xf numFmtId="0" fontId="33" fillId="0" borderId="6" xfId="0" applyFont="1" applyBorder="1" applyAlignment="1">
      <alignment horizontal="left" vertical="top" wrapText="1"/>
    </xf>
    <xf numFmtId="165" fontId="33" fillId="0" borderId="16" xfId="11" applyFont="1" applyBorder="1" applyAlignment="1">
      <alignment horizontal="left" vertical="top" wrapText="1"/>
    </xf>
    <xf numFmtId="164" fontId="30" fillId="7" borderId="14" xfId="4" applyFont="1" applyFill="1" applyBorder="1">
      <alignment horizontal="left" indent="1"/>
    </xf>
    <xf numFmtId="165" fontId="33" fillId="7" borderId="16" xfId="11" applyFont="1" applyFill="1" applyBorder="1" applyAlignment="1">
      <alignment horizontal="left" vertical="top" wrapText="1"/>
    </xf>
    <xf numFmtId="164" fontId="27" fillId="7" borderId="14" xfId="4" applyFont="1" applyFill="1" applyBorder="1">
      <alignment horizontal="left" indent="1"/>
    </xf>
    <xf numFmtId="0" fontId="9" fillId="2" borderId="6" xfId="0" applyFont="1" applyFill="1" applyBorder="1">
      <alignment horizontal="left" vertical="top" wrapText="1" indent="1"/>
    </xf>
    <xf numFmtId="164" fontId="27" fillId="0" borderId="18" xfId="4" applyFont="1" applyBorder="1">
      <alignment horizontal="left" indent="1"/>
    </xf>
    <xf numFmtId="165" fontId="33" fillId="3" borderId="16" xfId="11" applyFont="1" applyFill="1" applyBorder="1" applyAlignment="1">
      <alignment horizontal="left" vertical="top" wrapText="1"/>
    </xf>
    <xf numFmtId="165" fontId="13" fillId="3" borderId="15" xfId="11" applyFont="1" applyFill="1" applyBorder="1">
      <alignment horizontal="left" vertical="top" wrapText="1" indent="1"/>
    </xf>
    <xf numFmtId="165" fontId="13" fillId="3" borderId="16" xfId="11" applyFont="1" applyFill="1" applyBorder="1">
      <alignment horizontal="left" vertical="top" wrapText="1" indent="1"/>
    </xf>
    <xf numFmtId="0" fontId="26" fillId="2" borderId="6" xfId="5" applyFont="1" applyFill="1" applyBorder="1">
      <alignment horizontal="center" vertical="top"/>
    </xf>
    <xf numFmtId="164" fontId="33" fillId="3" borderId="0" xfId="4" applyFont="1" applyFill="1" applyBorder="1" applyAlignment="1">
      <alignment horizontal="left"/>
    </xf>
    <xf numFmtId="165" fontId="13" fillId="7" borderId="16" xfId="11" applyFont="1" applyFill="1" applyBorder="1">
      <alignment horizontal="left" vertical="top" wrapText="1" indent="1"/>
    </xf>
    <xf numFmtId="164" fontId="27" fillId="3" borderId="18" xfId="4" applyFont="1" applyFill="1" applyBorder="1">
      <alignment horizontal="left" indent="1"/>
    </xf>
    <xf numFmtId="0" fontId="32" fillId="2" borderId="6" xfId="5" applyFont="1" applyFill="1" applyBorder="1">
      <alignment horizontal="center" vertical="top"/>
    </xf>
    <xf numFmtId="165" fontId="9" fillId="3" borderId="16" xfId="11" applyFont="1" applyFill="1" applyBorder="1">
      <alignment horizontal="left" vertical="top" wrapText="1" indent="1"/>
    </xf>
    <xf numFmtId="165" fontId="33" fillId="3" borderId="0" xfId="11" applyFont="1" applyFill="1" applyBorder="1" applyAlignment="1">
      <alignment horizontal="left" vertical="top" wrapText="1"/>
    </xf>
    <xf numFmtId="165" fontId="34" fillId="3" borderId="9" xfId="11" applyFont="1" applyFill="1" applyBorder="1" applyAlignment="1">
      <alignment horizontal="left" vertical="top" wrapText="1"/>
    </xf>
    <xf numFmtId="0" fontId="33" fillId="0" borderId="16" xfId="0" applyFont="1" applyBorder="1" applyAlignment="1">
      <alignment horizontal="left" vertical="top" wrapText="1"/>
    </xf>
    <xf numFmtId="0" fontId="28" fillId="2" borderId="0" xfId="7" applyFont="1" applyFill="1" applyBorder="1">
      <alignment horizontal="left"/>
    </xf>
    <xf numFmtId="0" fontId="38" fillId="2" borderId="0" xfId="5" applyFont="1" applyFill="1" applyBorder="1">
      <alignment horizontal="center" vertical="top"/>
    </xf>
    <xf numFmtId="0" fontId="39" fillId="2" borderId="0" xfId="3" applyFont="1" applyFill="1" applyBorder="1" applyAlignment="1">
      <alignment horizontal="left" vertical="top"/>
    </xf>
    <xf numFmtId="0" fontId="23" fillId="0" borderId="0" xfId="0" applyFont="1">
      <alignment horizontal="left" vertical="top" wrapText="1" indent="1"/>
    </xf>
    <xf numFmtId="165" fontId="11" fillId="3" borderId="0" xfId="11" applyFont="1" applyFill="1" applyBorder="1" applyAlignment="1">
      <alignment horizontal="left" vertical="top" wrapText="1"/>
    </xf>
    <xf numFmtId="164" fontId="23" fillId="3" borderId="25" xfId="4" applyFont="1" applyFill="1" applyBorder="1">
      <alignment horizontal="left" indent="1"/>
    </xf>
    <xf numFmtId="0" fontId="23" fillId="0" borderId="6" xfId="0" applyFont="1" applyBorder="1">
      <alignment horizontal="left" vertical="top" wrapText="1" indent="1"/>
    </xf>
    <xf numFmtId="164" fontId="23" fillId="0" borderId="14" xfId="4" applyFont="1" applyBorder="1">
      <alignment horizontal="left" indent="1"/>
    </xf>
    <xf numFmtId="0" fontId="38" fillId="2" borderId="6" xfId="5" applyFont="1" applyFill="1" applyBorder="1">
      <alignment horizontal="center" vertical="top"/>
    </xf>
    <xf numFmtId="0" fontId="9" fillId="0" borderId="0" xfId="0" applyFont="1" applyFill="1" applyBorder="1">
      <alignment horizontal="left" vertical="top" wrapText="1" indent="1"/>
    </xf>
    <xf numFmtId="0" fontId="9" fillId="0" borderId="28" xfId="0" applyFont="1" applyFill="1" applyBorder="1">
      <alignment horizontal="left" vertical="top" wrapText="1" indent="1"/>
    </xf>
    <xf numFmtId="0" fontId="11" fillId="0" borderId="0" xfId="0" applyFont="1" applyBorder="1">
      <alignment horizontal="left" vertical="top" wrapText="1" indent="1"/>
    </xf>
    <xf numFmtId="0" fontId="11" fillId="0" borderId="6" xfId="0" applyFont="1" applyBorder="1">
      <alignment horizontal="left" vertical="top" wrapText="1" indent="1"/>
    </xf>
    <xf numFmtId="165" fontId="11" fillId="0" borderId="16" xfId="11" applyFont="1" applyBorder="1">
      <alignment horizontal="left" vertical="top" wrapText="1" indent="1"/>
    </xf>
    <xf numFmtId="0" fontId="28" fillId="0" borderId="28" xfId="0" applyFont="1" applyBorder="1">
      <alignment horizontal="left" vertical="top" wrapText="1" indent="1"/>
    </xf>
    <xf numFmtId="164" fontId="27" fillId="0" borderId="8" xfId="4" applyFont="1" applyFill="1" applyBorder="1">
      <alignment horizontal="left" indent="1"/>
    </xf>
    <xf numFmtId="164" fontId="27" fillId="0" borderId="14" xfId="4" applyFont="1" applyFill="1" applyBorder="1">
      <alignment horizontal="left" indent="1"/>
    </xf>
    <xf numFmtId="165" fontId="13" fillId="0" borderId="18" xfId="11" applyFont="1" applyFill="1" applyBorder="1" applyAlignment="1">
      <alignment horizontal="left" vertical="top" wrapText="1"/>
    </xf>
    <xf numFmtId="164" fontId="27" fillId="0" borderId="10" xfId="4" applyFont="1" applyFill="1" applyBorder="1">
      <alignment horizontal="left" indent="1"/>
    </xf>
    <xf numFmtId="165" fontId="33" fillId="0" borderId="16" xfId="11" applyFont="1" applyFill="1" applyBorder="1" applyAlignment="1">
      <alignment horizontal="left" vertical="top" wrapText="1"/>
    </xf>
    <xf numFmtId="165" fontId="33" fillId="0" borderId="9" xfId="11" applyFont="1" applyFill="1" applyBorder="1" applyAlignment="1">
      <alignment horizontal="left" vertical="top" wrapText="1"/>
    </xf>
    <xf numFmtId="164" fontId="27" fillId="0" borderId="25" xfId="4" applyFont="1" applyFill="1" applyBorder="1">
      <alignment horizontal="left" indent="1"/>
    </xf>
    <xf numFmtId="0" fontId="27" fillId="0" borderId="6" xfId="0" applyFont="1" applyFill="1" applyBorder="1">
      <alignment horizontal="left" vertical="top" wrapText="1" indent="1"/>
    </xf>
    <xf numFmtId="164" fontId="27" fillId="0" borderId="12" xfId="4" applyFont="1" applyFill="1" applyBorder="1">
      <alignment horizontal="left" indent="1"/>
    </xf>
    <xf numFmtId="164" fontId="27" fillId="0" borderId="18" xfId="4" applyFont="1" applyFill="1" applyBorder="1">
      <alignment horizontal="left" indent="1"/>
    </xf>
    <xf numFmtId="0" fontId="27" fillId="0" borderId="0" xfId="0" applyFont="1" applyFill="1" applyBorder="1">
      <alignment horizontal="left" vertical="top" wrapText="1" indent="1"/>
    </xf>
    <xf numFmtId="0" fontId="33" fillId="0" borderId="6" xfId="0" applyFont="1" applyFill="1" applyBorder="1" applyAlignment="1">
      <alignment horizontal="left" vertical="top" wrapText="1"/>
    </xf>
    <xf numFmtId="0" fontId="33" fillId="0" borderId="0" xfId="0" applyFont="1" applyFill="1" applyBorder="1" applyAlignment="1">
      <alignment horizontal="left" vertical="top" wrapText="1"/>
    </xf>
    <xf numFmtId="164" fontId="27" fillId="0" borderId="0" xfId="4" applyFont="1" applyFill="1" applyBorder="1">
      <alignment horizontal="left" indent="1"/>
    </xf>
    <xf numFmtId="18" fontId="11" fillId="5" borderId="15" xfId="11" applyNumberFormat="1" applyFont="1" applyFill="1" applyBorder="1" applyAlignment="1">
      <alignment horizontal="center" vertical="top" wrapText="1"/>
    </xf>
    <xf numFmtId="18" fontId="11" fillId="5" borderId="9" xfId="11" applyNumberFormat="1" applyFont="1" applyFill="1" applyBorder="1" applyAlignment="1">
      <alignment horizontal="center" vertical="top" wrapText="1"/>
    </xf>
    <xf numFmtId="18" fontId="11" fillId="5" borderId="12" xfId="0" applyNumberFormat="1" applyFont="1" applyFill="1" applyBorder="1" applyAlignment="1">
      <alignment horizontal="center" vertical="top" wrapText="1"/>
    </xf>
    <xf numFmtId="165" fontId="11" fillId="5" borderId="9" xfId="11" applyNumberFormat="1" applyFont="1" applyFill="1" applyBorder="1" applyAlignment="1">
      <alignment horizontal="center" vertical="top" wrapText="1"/>
    </xf>
    <xf numFmtId="18" fontId="11" fillId="5" borderId="9" xfId="0" applyNumberFormat="1" applyFont="1" applyFill="1" applyBorder="1" applyAlignment="1">
      <alignment horizontal="center" vertical="top" wrapText="1"/>
    </xf>
    <xf numFmtId="164" fontId="23" fillId="0" borderId="13" xfId="4" applyFont="1" applyFill="1" applyBorder="1">
      <alignment horizontal="left" indent="1"/>
    </xf>
    <xf numFmtId="18" fontId="11" fillId="0" borderId="17" xfId="11" applyNumberFormat="1" applyFont="1" applyFill="1" applyBorder="1" applyAlignment="1">
      <alignment horizontal="center" vertical="top" wrapText="1"/>
    </xf>
    <xf numFmtId="18" fontId="11" fillId="0" borderId="9" xfId="11" applyNumberFormat="1" applyFont="1" applyFill="1" applyBorder="1" applyAlignment="1">
      <alignment horizontal="center" vertical="top" wrapText="1"/>
    </xf>
    <xf numFmtId="18" fontId="11" fillId="0" borderId="12" xfId="11" applyNumberFormat="1" applyFont="1" applyFill="1" applyBorder="1" applyAlignment="1">
      <alignment horizontal="center" vertical="top" wrapText="1"/>
    </xf>
    <xf numFmtId="18" fontId="33" fillId="0" borderId="24" xfId="11" applyNumberFormat="1" applyFont="1" applyFill="1" applyBorder="1" applyAlignment="1">
      <alignment horizontal="center" vertical="top" wrapText="1"/>
    </xf>
    <xf numFmtId="18" fontId="33" fillId="0" borderId="11" xfId="11" applyNumberFormat="1" applyFont="1" applyFill="1" applyBorder="1" applyAlignment="1">
      <alignment horizontal="center" vertical="top" wrapText="1"/>
    </xf>
    <xf numFmtId="18" fontId="33" fillId="0" borderId="9" xfId="11" applyNumberFormat="1" applyFont="1" applyFill="1" applyBorder="1" applyAlignment="1">
      <alignment horizontal="center" vertical="top" wrapText="1"/>
    </xf>
    <xf numFmtId="18" fontId="33" fillId="0" borderId="9" xfId="11" applyNumberFormat="1" applyFont="1" applyBorder="1" applyAlignment="1">
      <alignment horizontal="center" vertical="top" wrapText="1"/>
    </xf>
    <xf numFmtId="18" fontId="33" fillId="0" borderId="24" xfId="11" applyNumberFormat="1" applyFont="1" applyBorder="1" applyAlignment="1">
      <alignment horizontal="center" vertical="top" wrapText="1"/>
    </xf>
    <xf numFmtId="18" fontId="33" fillId="0" borderId="26" xfId="11" applyNumberFormat="1" applyFont="1" applyBorder="1" applyAlignment="1">
      <alignment horizontal="center" vertical="top" wrapText="1"/>
    </xf>
    <xf numFmtId="19" fontId="33" fillId="3" borderId="9" xfId="11" applyNumberFormat="1" applyFont="1" applyFill="1" applyBorder="1" applyAlignment="1">
      <alignment horizontal="center" vertical="top" wrapText="1"/>
    </xf>
    <xf numFmtId="19" fontId="33" fillId="0" borderId="24" xfId="11" applyNumberFormat="1" applyFont="1" applyBorder="1" applyAlignment="1">
      <alignment horizontal="center" vertical="top" wrapText="1"/>
    </xf>
    <xf numFmtId="18" fontId="11" fillId="5" borderId="30" xfId="11" applyNumberFormat="1" applyFont="1" applyFill="1" applyBorder="1" applyAlignment="1">
      <alignment horizontal="center" vertical="top" wrapText="1"/>
    </xf>
    <xf numFmtId="19" fontId="33" fillId="0" borderId="9" xfId="11" applyNumberFormat="1" applyFont="1" applyFill="1" applyBorder="1" applyAlignment="1">
      <alignment horizontal="center" vertical="top" wrapText="1"/>
    </xf>
    <xf numFmtId="19" fontId="33" fillId="0" borderId="24" xfId="11" applyNumberFormat="1" applyFont="1" applyFill="1" applyBorder="1" applyAlignment="1">
      <alignment horizontal="center" vertical="top" wrapText="1"/>
    </xf>
    <xf numFmtId="19" fontId="11" fillId="0" borderId="9" xfId="11" applyNumberFormat="1" applyFont="1" applyBorder="1" applyAlignment="1">
      <alignment horizontal="center" vertical="top" wrapText="1"/>
    </xf>
    <xf numFmtId="19" fontId="11" fillId="3" borderId="9" xfId="11" applyNumberFormat="1" applyFont="1" applyFill="1" applyBorder="1" applyAlignment="1">
      <alignment horizontal="center" vertical="top" wrapText="1"/>
    </xf>
    <xf numFmtId="18" fontId="11" fillId="0" borderId="9" xfId="11" applyNumberFormat="1" applyFont="1" applyBorder="1" applyAlignment="1">
      <alignment horizontal="center" vertical="top" wrapText="1"/>
    </xf>
    <xf numFmtId="165" fontId="11" fillId="0" borderId="9" xfId="11" applyFont="1" applyBorder="1" applyAlignment="1">
      <alignment horizontal="center" vertical="top" wrapText="1"/>
    </xf>
    <xf numFmtId="19" fontId="11" fillId="0" borderId="24" xfId="11" applyNumberFormat="1" applyFont="1" applyBorder="1" applyAlignment="1">
      <alignment horizontal="center" vertical="top" wrapText="1"/>
    </xf>
    <xf numFmtId="18" fontId="33" fillId="3" borderId="9" xfId="11" applyNumberFormat="1" applyFont="1" applyFill="1" applyBorder="1" applyAlignment="1">
      <alignment horizontal="center" vertical="top" wrapText="1"/>
    </xf>
    <xf numFmtId="165" fontId="33" fillId="0" borderId="9" xfId="11" applyFont="1" applyBorder="1" applyAlignment="1">
      <alignment horizontal="center" vertical="top" wrapText="1"/>
    </xf>
    <xf numFmtId="19" fontId="33" fillId="0" borderId="9" xfId="11" applyNumberFormat="1" applyFont="1" applyBorder="1" applyAlignment="1">
      <alignment horizontal="center" vertical="top" wrapText="1"/>
    </xf>
    <xf numFmtId="18" fontId="11" fillId="3" borderId="24" xfId="11" applyNumberFormat="1" applyFont="1" applyFill="1" applyBorder="1" applyAlignment="1">
      <alignment horizontal="center" vertical="top" wrapText="1"/>
    </xf>
    <xf numFmtId="165" fontId="11" fillId="0" borderId="9" xfId="11" applyFont="1" applyFill="1" applyBorder="1" applyAlignment="1">
      <alignment horizontal="center" vertical="top" wrapText="1"/>
    </xf>
    <xf numFmtId="19" fontId="11" fillId="0" borderId="9" xfId="11" applyNumberFormat="1" applyFont="1" applyFill="1" applyBorder="1" applyAlignment="1">
      <alignment horizontal="center" vertical="top" wrapText="1"/>
    </xf>
    <xf numFmtId="0" fontId="40" fillId="8" borderId="7" xfId="10" applyFont="1" applyFill="1" applyBorder="1" applyAlignment="1">
      <alignment horizontal="center" vertical="center"/>
    </xf>
    <xf numFmtId="49" fontId="24" fillId="2" borderId="23" xfId="0" applyNumberFormat="1" applyFont="1" applyFill="1" applyBorder="1" applyAlignment="1"/>
    <xf numFmtId="0" fontId="41" fillId="2" borderId="31" xfId="7" applyFont="1" applyFill="1" applyBorder="1">
      <alignment horizontal="left"/>
    </xf>
    <xf numFmtId="49" fontId="24" fillId="2" borderId="6" xfId="0" applyNumberFormat="1" applyFont="1" applyFill="1" applyBorder="1" applyAlignment="1"/>
    <xf numFmtId="164" fontId="27" fillId="5" borderId="8" xfId="4" applyFont="1" applyFill="1" applyBorder="1">
      <alignment horizontal="left" indent="1"/>
    </xf>
    <xf numFmtId="164" fontId="23" fillId="0" borderId="10" xfId="4" applyFont="1" applyFill="1" applyBorder="1">
      <alignment horizontal="left" indent="1"/>
    </xf>
    <xf numFmtId="18" fontId="11" fillId="0" borderId="9" xfId="11" applyNumberFormat="1" applyFont="1" applyFill="1" applyBorder="1" applyAlignment="1">
      <alignment horizontal="left" vertical="top" wrapText="1"/>
    </xf>
    <xf numFmtId="165" fontId="11" fillId="0" borderId="11" xfId="0" applyNumberFormat="1" applyFont="1" applyFill="1" applyBorder="1" applyAlignment="1">
      <alignment horizontal="center" vertical="top" wrapText="1"/>
    </xf>
    <xf numFmtId="165" fontId="11" fillId="0" borderId="9" xfId="11" applyFont="1" applyFill="1" applyBorder="1" applyAlignment="1">
      <alignment horizontal="left" vertical="top" wrapText="1"/>
    </xf>
    <xf numFmtId="18" fontId="11" fillId="0" borderId="9" xfId="0" applyNumberFormat="1" applyFont="1" applyFill="1" applyBorder="1" applyAlignment="1">
      <alignment horizontal="center" vertical="top" wrapText="1"/>
    </xf>
    <xf numFmtId="18" fontId="42" fillId="0" borderId="12" xfId="11" applyNumberFormat="1" applyFont="1" applyFill="1" applyBorder="1" applyAlignment="1">
      <alignment horizontal="center" vertical="top" wrapText="1"/>
    </xf>
    <xf numFmtId="18" fontId="33" fillId="3" borderId="24" xfId="11" applyNumberFormat="1" applyFont="1" applyFill="1" applyBorder="1" applyAlignment="1">
      <alignment horizontal="center" vertical="top" wrapText="1"/>
    </xf>
    <xf numFmtId="164" fontId="27" fillId="0" borderId="8" xfId="4" applyFont="1" applyBorder="1" applyAlignment="1">
      <alignment horizontal="center"/>
    </xf>
    <xf numFmtId="18" fontId="33" fillId="0" borderId="0" xfId="11" applyNumberFormat="1" applyFont="1" applyFill="1" applyBorder="1" applyAlignment="1">
      <alignment horizontal="center" vertical="top" wrapText="1"/>
    </xf>
    <xf numFmtId="18" fontId="11" fillId="3" borderId="9" xfId="11" applyNumberFormat="1" applyFont="1" applyFill="1" applyBorder="1" applyAlignment="1">
      <alignment horizontal="center" vertical="top" wrapText="1"/>
    </xf>
    <xf numFmtId="165" fontId="33" fillId="0" borderId="9" xfId="11" applyNumberFormat="1" applyFont="1" applyBorder="1" applyAlignment="1">
      <alignment horizontal="center" vertical="top" wrapText="1"/>
    </xf>
    <xf numFmtId="165" fontId="11" fillId="0" borderId="24" xfId="11" applyNumberFormat="1" applyFont="1" applyBorder="1" applyAlignment="1">
      <alignment horizontal="center" vertical="top" wrapText="1"/>
    </xf>
    <xf numFmtId="0" fontId="22" fillId="2" borderId="2" xfId="0" applyFont="1" applyFill="1" applyBorder="1" applyAlignment="1">
      <alignment horizontal="left" vertical="top" wrapText="1"/>
    </xf>
    <xf numFmtId="0" fontId="22" fillId="2" borderId="3" xfId="0" applyFont="1" applyFill="1" applyBorder="1" applyAlignment="1">
      <alignment horizontal="left" vertical="top" wrapText="1"/>
    </xf>
    <xf numFmtId="0" fontId="22" fillId="2" borderId="4" xfId="0" applyFont="1" applyFill="1" applyBorder="1" applyAlignment="1">
      <alignment horizontal="left" vertical="top" wrapText="1"/>
    </xf>
    <xf numFmtId="165" fontId="15" fillId="6" borderId="19" xfId="11" applyFont="1" applyFill="1" applyBorder="1" applyAlignment="1">
      <alignment horizontal="left" vertical="top" wrapText="1" indent="1"/>
    </xf>
    <xf numFmtId="165" fontId="15" fillId="6" borderId="20" xfId="11" applyFont="1" applyFill="1" applyBorder="1" applyAlignment="1">
      <alignment horizontal="left" vertical="top" wrapText="1" indent="1"/>
    </xf>
    <xf numFmtId="165" fontId="15" fillId="6" borderId="21" xfId="11" applyFont="1" applyFill="1" applyBorder="1" applyAlignment="1">
      <alignment horizontal="left" vertical="top" wrapText="1" indent="1"/>
    </xf>
    <xf numFmtId="49" fontId="24" fillId="2" borderId="22" xfId="1" applyNumberFormat="1" applyFont="1" applyFill="1" applyBorder="1" applyAlignment="1">
      <alignment horizontal="center" vertical="center"/>
    </xf>
    <xf numFmtId="49" fontId="24" fillId="2" borderId="0" xfId="1" applyNumberFormat="1" applyFont="1" applyFill="1" applyBorder="1" applyAlignment="1">
      <alignment horizontal="center"/>
    </xf>
    <xf numFmtId="165" fontId="15" fillId="6" borderId="27" xfId="11" applyFont="1" applyFill="1" applyBorder="1" applyAlignment="1">
      <alignment horizontal="left" vertical="top" wrapText="1" indent="1"/>
    </xf>
    <xf numFmtId="165" fontId="15" fillId="6" borderId="28" xfId="11" applyFont="1" applyFill="1" applyBorder="1" applyAlignment="1">
      <alignment horizontal="left" vertical="top" wrapText="1" indent="1"/>
    </xf>
    <xf numFmtId="165" fontId="15" fillId="6" borderId="29" xfId="11" applyFont="1" applyFill="1" applyBorder="1" applyAlignment="1">
      <alignment horizontal="left" vertical="top" wrapText="1" indent="1"/>
    </xf>
    <xf numFmtId="49" fontId="24" fillId="2" borderId="0" xfId="0" applyNumberFormat="1" applyFont="1" applyFill="1" applyBorder="1" applyAlignment="1">
      <alignment horizontal="center"/>
    </xf>
    <xf numFmtId="49" fontId="24" fillId="2" borderId="22" xfId="0" applyNumberFormat="1" applyFont="1" applyFill="1" applyBorder="1" applyAlignment="1">
      <alignment horizontal="center"/>
    </xf>
    <xf numFmtId="49" fontId="24" fillId="2" borderId="22" xfId="1" applyNumberFormat="1" applyFont="1" applyFill="1" applyBorder="1" applyAlignment="1">
      <alignment horizontal="center"/>
    </xf>
  </cellXfs>
  <cellStyles count="12">
    <cellStyle name="Calendar details" xfId="11" xr:uid="{00000000-0005-0000-0000-000000000000}"/>
    <cellStyle name="Entry Fields" xfId="10" xr:uid="{00000000-0005-0000-0000-000001000000}"/>
    <cellStyle name="Explanatory Text" xfId="9" builtinId="53" customBuiltin="1"/>
    <cellStyle name="Followed Hyperlink" xfId="8" builtinId="9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6" builtinId="19" customBuiltin="1"/>
    <cellStyle name="Hyperlink" xfId="5" builtinId="8" customBuiltin="1"/>
    <cellStyle name="Normal" xfId="0" builtinId="0" customBuiltin="1"/>
    <cellStyle name="Title" xfId="1" builtinId="15" customBuiltin="1"/>
    <cellStyle name="Year" xfId="7" xr:uid="{00000000-0005-0000-0000-00000B000000}"/>
  </cellStyles>
  <dxfs count="41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24994659260841701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24994659260841701"/>
      </font>
    </dxf>
    <dxf>
      <font>
        <color theme="0" tint="-0.499984740745262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6E8390"/>
      <color rgb="FFCFAA49"/>
      <color rgb="FF8FC6E2"/>
      <color rgb="FF172743"/>
      <color rgb="FF605D71"/>
      <color rgb="FFD9D9D9"/>
      <color rgb="FFEBE9D3"/>
      <color rgb="FFD7B5C0"/>
      <color rgb="FFFAF9F5"/>
      <color rgb="FFE0EB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5050_223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https://join.ourfamilywizard.com/app/join/signup?utm_source=ps_template&amp;utm_medium=download&amp;utm_campaign=5050_223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https://join.ourfamilywizard.com/app/join/signup?utm_source=ps_template&amp;utm_medium=download&amp;utm_campaign=5050_223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https://join.ourfamilywizard.com/app/join/signup?utm_source=ps_template&amp;utm_medium=download&amp;utm_campaign=5050_223" TargetMode="Externa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https://join.ourfamilywizard.com/app/join/signup?utm_source=ps_template&amp;utm_medium=download&amp;utm_campaign=5050_223" TargetMode="Externa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https://join.ourfamilywizard.com/app/join/signup?utm_source=ps_template&amp;utm_medium=download&amp;utm_campaign=5050_223" TargetMode="Externa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https://join.ourfamilywizard.com/app/join/signup?utm_source=ps_template&amp;utm_medium=download&amp;utm_campaign=5050_223" TargetMode="Externa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https://join.ourfamilywizard.com/app/join/signup?utm_source=ps_template&amp;utm_medium=download&amp;utm_campaign=5050_223" TargetMode="Externa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https://join.ourfamilywizard.com/app/join/signup?utm_source=ps_template&amp;utm_medium=download&amp;utm_campaign=5050_223" TargetMode="Externa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https://join.ourfamilywizard.com/app/join/signup?utm_source=ps_template&amp;utm_medium=download&amp;utm_campaign=5050_223" TargetMode="Externa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https://join.ourfamilywizard.com/app/join/signup?utm_source=ps_template&amp;utm_medium=download&amp;utm_campaign=5050_223" TargetMode="Externa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5050_22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D942B1-3A56-F4BD-3232-AC642D5B246C}"/>
            </a:ext>
          </a:extLst>
        </xdr:cNvPr>
        <xdr:cNvSpPr/>
      </xdr:nvSpPr>
      <xdr:spPr>
        <a:xfrm>
          <a:off x="546100" y="120291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1219200</xdr:colOff>
      <xdr:row>6</xdr:row>
      <xdr:rowOff>165653</xdr:rowOff>
    </xdr:from>
    <xdr:to>
      <xdr:col>9</xdr:col>
      <xdr:colOff>8652</xdr:colOff>
      <xdr:row>6</xdr:row>
      <xdr:rowOff>495301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F711F66-6C0A-994F-91E9-36396E6A05D9}"/>
            </a:ext>
          </a:extLst>
        </xdr:cNvPr>
        <xdr:cNvSpPr txBox="1"/>
      </xdr:nvSpPr>
      <xdr:spPr>
        <a:xfrm>
          <a:off x="14135100" y="3277153"/>
          <a:ext cx="3742452" cy="32964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1270000</xdr:colOff>
      <xdr:row>8</xdr:row>
      <xdr:rowOff>189948</xdr:rowOff>
    </xdr:from>
    <xdr:to>
      <xdr:col>9</xdr:col>
      <xdr:colOff>17116</xdr:colOff>
      <xdr:row>8</xdr:row>
      <xdr:rowOff>507448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95313000-F0F1-F149-AE0A-3EE9547FDB81}"/>
            </a:ext>
          </a:extLst>
        </xdr:cNvPr>
        <xdr:cNvSpPr txBox="1"/>
      </xdr:nvSpPr>
      <xdr:spPr>
        <a:xfrm>
          <a:off x="14185900" y="4571448"/>
          <a:ext cx="3700116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1257300</xdr:colOff>
      <xdr:row>8</xdr:row>
      <xdr:rowOff>189948</xdr:rowOff>
    </xdr:from>
    <xdr:to>
      <xdr:col>7</xdr:col>
      <xdr:colOff>1282700</xdr:colOff>
      <xdr:row>8</xdr:row>
      <xdr:rowOff>507448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345828D5-D1A2-C042-980C-60EE1CDE59AE}"/>
            </a:ext>
          </a:extLst>
        </xdr:cNvPr>
        <xdr:cNvSpPr txBox="1"/>
      </xdr:nvSpPr>
      <xdr:spPr>
        <a:xfrm>
          <a:off x="9220200" y="4571448"/>
          <a:ext cx="4978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1143000</xdr:colOff>
      <xdr:row>8</xdr:row>
      <xdr:rowOff>189949</xdr:rowOff>
    </xdr:from>
    <xdr:to>
      <xdr:col>5</xdr:col>
      <xdr:colOff>1244600</xdr:colOff>
      <xdr:row>8</xdr:row>
      <xdr:rowOff>508000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A0D1622-0680-B94E-89C7-23A5CAE6B927}"/>
            </a:ext>
          </a:extLst>
        </xdr:cNvPr>
        <xdr:cNvSpPr txBox="1"/>
      </xdr:nvSpPr>
      <xdr:spPr>
        <a:xfrm>
          <a:off x="4152900" y="4571449"/>
          <a:ext cx="5054600" cy="318051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1143000</xdr:colOff>
      <xdr:row>10</xdr:row>
      <xdr:rowOff>178354</xdr:rowOff>
    </xdr:from>
    <xdr:to>
      <xdr:col>5</xdr:col>
      <xdr:colOff>1244600</xdr:colOff>
      <xdr:row>10</xdr:row>
      <xdr:rowOff>495854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93A8F89-1B84-614F-9E5C-779B67B80666}"/>
            </a:ext>
          </a:extLst>
        </xdr:cNvPr>
        <xdr:cNvSpPr txBox="1"/>
      </xdr:nvSpPr>
      <xdr:spPr>
        <a:xfrm>
          <a:off x="4152900" y="5829854"/>
          <a:ext cx="5054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1257300</xdr:colOff>
      <xdr:row>10</xdr:row>
      <xdr:rowOff>178354</xdr:rowOff>
    </xdr:from>
    <xdr:to>
      <xdr:col>7</xdr:col>
      <xdr:colOff>1295400</xdr:colOff>
      <xdr:row>10</xdr:row>
      <xdr:rowOff>495854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BC5F1F6-EA57-994F-8904-30FD2F6C80F9}"/>
            </a:ext>
          </a:extLst>
        </xdr:cNvPr>
        <xdr:cNvSpPr txBox="1"/>
      </xdr:nvSpPr>
      <xdr:spPr>
        <a:xfrm>
          <a:off x="9220200" y="5829854"/>
          <a:ext cx="49911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1295400</xdr:colOff>
      <xdr:row>10</xdr:row>
      <xdr:rowOff>178353</xdr:rowOff>
    </xdr:from>
    <xdr:to>
      <xdr:col>9</xdr:col>
      <xdr:colOff>4417</xdr:colOff>
      <xdr:row>10</xdr:row>
      <xdr:rowOff>495852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D1B95BF3-F3F6-2D45-9D69-02890F56BDAC}"/>
            </a:ext>
          </a:extLst>
        </xdr:cNvPr>
        <xdr:cNvSpPr txBox="1"/>
      </xdr:nvSpPr>
      <xdr:spPr>
        <a:xfrm>
          <a:off x="14211300" y="5829853"/>
          <a:ext cx="3662017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1358900</xdr:colOff>
      <xdr:row>12</xdr:row>
      <xdr:rowOff>164549</xdr:rowOff>
    </xdr:from>
    <xdr:to>
      <xdr:col>8</xdr:col>
      <xdr:colOff>2468216</xdr:colOff>
      <xdr:row>12</xdr:row>
      <xdr:rowOff>482048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E07ABA7F-6206-EF48-9E03-6B42AB226B9B}"/>
            </a:ext>
          </a:extLst>
        </xdr:cNvPr>
        <xdr:cNvSpPr txBox="1"/>
      </xdr:nvSpPr>
      <xdr:spPr>
        <a:xfrm>
          <a:off x="14274800" y="7086049"/>
          <a:ext cx="3585816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1308100</xdr:colOff>
      <xdr:row>12</xdr:row>
      <xdr:rowOff>164549</xdr:rowOff>
    </xdr:from>
    <xdr:to>
      <xdr:col>7</xdr:col>
      <xdr:colOff>1346200</xdr:colOff>
      <xdr:row>12</xdr:row>
      <xdr:rowOff>482048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EB861A3-29ED-BC4D-AA54-347E473A7C8F}"/>
            </a:ext>
          </a:extLst>
        </xdr:cNvPr>
        <xdr:cNvSpPr txBox="1"/>
      </xdr:nvSpPr>
      <xdr:spPr>
        <a:xfrm>
          <a:off x="9271000" y="7086049"/>
          <a:ext cx="49911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1130300</xdr:colOff>
      <xdr:row>12</xdr:row>
      <xdr:rowOff>164548</xdr:rowOff>
    </xdr:from>
    <xdr:to>
      <xdr:col>5</xdr:col>
      <xdr:colOff>1320800</xdr:colOff>
      <xdr:row>12</xdr:row>
      <xdr:rowOff>482047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F928AB72-8DEC-B44F-9166-5B5552CA98D8}"/>
            </a:ext>
          </a:extLst>
        </xdr:cNvPr>
        <xdr:cNvSpPr txBox="1"/>
      </xdr:nvSpPr>
      <xdr:spPr>
        <a:xfrm>
          <a:off x="4140200" y="7086048"/>
          <a:ext cx="51435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1155700</xdr:colOff>
      <xdr:row>14</xdr:row>
      <xdr:rowOff>179458</xdr:rowOff>
    </xdr:from>
    <xdr:to>
      <xdr:col>5</xdr:col>
      <xdr:colOff>1358900</xdr:colOff>
      <xdr:row>14</xdr:row>
      <xdr:rowOff>496957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CA802B6-3FA0-6941-9E56-B08D68162AD3}"/>
            </a:ext>
          </a:extLst>
        </xdr:cNvPr>
        <xdr:cNvSpPr txBox="1"/>
      </xdr:nvSpPr>
      <xdr:spPr>
        <a:xfrm>
          <a:off x="4165600" y="8370958"/>
          <a:ext cx="51562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1358900</xdr:colOff>
      <xdr:row>14</xdr:row>
      <xdr:rowOff>179458</xdr:rowOff>
    </xdr:from>
    <xdr:to>
      <xdr:col>7</xdr:col>
      <xdr:colOff>1371600</xdr:colOff>
      <xdr:row>14</xdr:row>
      <xdr:rowOff>496958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92419829-3EDD-694F-972D-677B3CDE172F}"/>
            </a:ext>
          </a:extLst>
        </xdr:cNvPr>
        <xdr:cNvSpPr txBox="1"/>
      </xdr:nvSpPr>
      <xdr:spPr>
        <a:xfrm>
          <a:off x="9321800" y="8370958"/>
          <a:ext cx="49657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1384300</xdr:colOff>
      <xdr:row>14</xdr:row>
      <xdr:rowOff>179458</xdr:rowOff>
    </xdr:from>
    <xdr:to>
      <xdr:col>9</xdr:col>
      <xdr:colOff>27609</xdr:colOff>
      <xdr:row>14</xdr:row>
      <xdr:rowOff>496958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B70FFB3F-99FF-E24F-BC3C-9B46A559EE5A}"/>
            </a:ext>
          </a:extLst>
        </xdr:cNvPr>
        <xdr:cNvSpPr txBox="1"/>
      </xdr:nvSpPr>
      <xdr:spPr>
        <a:xfrm>
          <a:off x="14300200" y="8370958"/>
          <a:ext cx="3596309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8</xdr:col>
      <xdr:colOff>515624</xdr:colOff>
      <xdr:row>1</xdr:row>
      <xdr:rowOff>502559</xdr:rowOff>
    </xdr:from>
    <xdr:to>
      <xdr:col>8</xdr:col>
      <xdr:colOff>1968500</xdr:colOff>
      <xdr:row>3</xdr:row>
      <xdr:rowOff>406400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696D583-087E-0BC7-BBA2-8B5C682EB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08024" y="693059"/>
          <a:ext cx="1452876" cy="1110341"/>
        </a:xfrm>
        <a:prstGeom prst="rect">
          <a:avLst/>
        </a:prstGeom>
      </xdr:spPr>
    </xdr:pic>
    <xdr:clientData/>
  </xdr:twoCellAnchor>
  <xdr:twoCellAnchor>
    <xdr:from>
      <xdr:col>3</xdr:col>
      <xdr:colOff>1079500</xdr:colOff>
      <xdr:row>16</xdr:row>
      <xdr:rowOff>177800</xdr:rowOff>
    </xdr:from>
    <xdr:to>
      <xdr:col>4</xdr:col>
      <xdr:colOff>1181100</xdr:colOff>
      <xdr:row>16</xdr:row>
      <xdr:rowOff>502203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AB4E11B-03CE-814F-AA34-17C3AB80FBE2}"/>
            </a:ext>
          </a:extLst>
        </xdr:cNvPr>
        <xdr:cNvSpPr txBox="1"/>
      </xdr:nvSpPr>
      <xdr:spPr>
        <a:xfrm>
          <a:off x="4089400" y="9639300"/>
          <a:ext cx="2578100" cy="32440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1</xdr:col>
      <xdr:colOff>266699</xdr:colOff>
      <xdr:row>8</xdr:row>
      <xdr:rowOff>186267</xdr:rowOff>
    </xdr:from>
    <xdr:to>
      <xdr:col>3</xdr:col>
      <xdr:colOff>1143000</xdr:colOff>
      <xdr:row>8</xdr:row>
      <xdr:rowOff>508000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165233B-5508-A848-A286-0B0D0C6F107C}"/>
            </a:ext>
          </a:extLst>
        </xdr:cNvPr>
        <xdr:cNvSpPr txBox="1"/>
      </xdr:nvSpPr>
      <xdr:spPr>
        <a:xfrm>
          <a:off x="533399" y="4567767"/>
          <a:ext cx="3619501" cy="32173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25399</xdr:colOff>
      <xdr:row>10</xdr:row>
      <xdr:rowOff>177800</xdr:rowOff>
    </xdr:from>
    <xdr:to>
      <xdr:col>3</xdr:col>
      <xdr:colOff>1130300</xdr:colOff>
      <xdr:row>10</xdr:row>
      <xdr:rowOff>495300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23C9AFA-9B4A-EB4E-A19C-7AA86AF38E57}"/>
            </a:ext>
          </a:extLst>
        </xdr:cNvPr>
        <xdr:cNvSpPr txBox="1"/>
      </xdr:nvSpPr>
      <xdr:spPr>
        <a:xfrm>
          <a:off x="558799" y="5829300"/>
          <a:ext cx="3581401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1</xdr:col>
      <xdr:colOff>266699</xdr:colOff>
      <xdr:row>12</xdr:row>
      <xdr:rowOff>160867</xdr:rowOff>
    </xdr:from>
    <xdr:to>
      <xdr:col>3</xdr:col>
      <xdr:colOff>1143000</xdr:colOff>
      <xdr:row>12</xdr:row>
      <xdr:rowOff>482600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6A7E4A5-F510-D64B-A036-F4C156A06E68}"/>
            </a:ext>
          </a:extLst>
        </xdr:cNvPr>
        <xdr:cNvSpPr txBox="1"/>
      </xdr:nvSpPr>
      <xdr:spPr>
        <a:xfrm>
          <a:off x="533399" y="7082367"/>
          <a:ext cx="3619501" cy="32173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25399</xdr:colOff>
      <xdr:row>14</xdr:row>
      <xdr:rowOff>177800</xdr:rowOff>
    </xdr:from>
    <xdr:to>
      <xdr:col>3</xdr:col>
      <xdr:colOff>1155700</xdr:colOff>
      <xdr:row>14</xdr:row>
      <xdr:rowOff>495300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9C458F8-F431-0247-B01A-DD11D15F77A8}"/>
            </a:ext>
          </a:extLst>
        </xdr:cNvPr>
        <xdr:cNvSpPr txBox="1"/>
      </xdr:nvSpPr>
      <xdr:spPr>
        <a:xfrm>
          <a:off x="558799" y="8369300"/>
          <a:ext cx="3606801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12699</xdr:colOff>
      <xdr:row>16</xdr:row>
      <xdr:rowOff>173567</xdr:rowOff>
    </xdr:from>
    <xdr:to>
      <xdr:col>3</xdr:col>
      <xdr:colOff>1076960</xdr:colOff>
      <xdr:row>16</xdr:row>
      <xdr:rowOff>495300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9305FB50-BCBF-DC40-8DC9-2CCEB658B53A}"/>
            </a:ext>
          </a:extLst>
        </xdr:cNvPr>
        <xdr:cNvSpPr txBox="1"/>
      </xdr:nvSpPr>
      <xdr:spPr>
        <a:xfrm>
          <a:off x="541019" y="9642687"/>
          <a:ext cx="3543301" cy="32173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1206500</xdr:colOff>
      <xdr:row>6</xdr:row>
      <xdr:rowOff>177249</xdr:rowOff>
    </xdr:from>
    <xdr:to>
      <xdr:col>7</xdr:col>
      <xdr:colOff>1219200</xdr:colOff>
      <xdr:row>6</xdr:row>
      <xdr:rowOff>495300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8D4C9939-DC79-A74B-98ED-01A9354683A7}"/>
            </a:ext>
          </a:extLst>
        </xdr:cNvPr>
        <xdr:cNvSpPr txBox="1"/>
      </xdr:nvSpPr>
      <xdr:spPr>
        <a:xfrm>
          <a:off x="9169400" y="3288749"/>
          <a:ext cx="4965700" cy="318051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1155700</xdr:colOff>
      <xdr:row>6</xdr:row>
      <xdr:rowOff>177248</xdr:rowOff>
    </xdr:from>
    <xdr:to>
      <xdr:col>5</xdr:col>
      <xdr:colOff>1206500</xdr:colOff>
      <xdr:row>6</xdr:row>
      <xdr:rowOff>494748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6B90369C-147D-854A-8863-D2115F887B70}"/>
            </a:ext>
          </a:extLst>
        </xdr:cNvPr>
        <xdr:cNvSpPr txBox="1"/>
      </xdr:nvSpPr>
      <xdr:spPr>
        <a:xfrm>
          <a:off x="4165600" y="3288748"/>
          <a:ext cx="5003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590100</xdr:colOff>
      <xdr:row>1</xdr:row>
      <xdr:rowOff>509208</xdr:rowOff>
    </xdr:from>
    <xdr:to>
      <xdr:col>8</xdr:col>
      <xdr:colOff>2044700</xdr:colOff>
      <xdr:row>3</xdr:row>
      <xdr:rowOff>406400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D811F2-3CE9-4A40-B5C8-13383D5EB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82500" y="699708"/>
          <a:ext cx="1454600" cy="1103692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1" name="Rectangle 2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BFAB673-81B6-374B-8356-F1AEC75D144C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1181100</xdr:colOff>
      <xdr:row>6</xdr:row>
      <xdr:rowOff>177800</xdr:rowOff>
    </xdr:from>
    <xdr:to>
      <xdr:col>7</xdr:col>
      <xdr:colOff>1206500</xdr:colOff>
      <xdr:row>6</xdr:row>
      <xdr:rowOff>495300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AF016A94-F252-D741-8DEB-F372B648F154}"/>
            </a:ext>
          </a:extLst>
        </xdr:cNvPr>
        <xdr:cNvSpPr txBox="1"/>
      </xdr:nvSpPr>
      <xdr:spPr>
        <a:xfrm>
          <a:off x="9144000" y="3289300"/>
          <a:ext cx="4978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1244600</xdr:colOff>
      <xdr:row>8</xdr:row>
      <xdr:rowOff>177800</xdr:rowOff>
    </xdr:from>
    <xdr:to>
      <xdr:col>5</xdr:col>
      <xdr:colOff>1181100</xdr:colOff>
      <xdr:row>8</xdr:row>
      <xdr:rowOff>495300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A0121236-EFAB-F744-BCE6-3A34E0A84D02}"/>
            </a:ext>
          </a:extLst>
        </xdr:cNvPr>
        <xdr:cNvSpPr txBox="1"/>
      </xdr:nvSpPr>
      <xdr:spPr>
        <a:xfrm>
          <a:off x="4254500" y="4559300"/>
          <a:ext cx="4889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  <a:ea typeface="+mn-ea"/>
              <a:cs typeface="+mn-cs"/>
            </a:rPr>
            <a:t>Parent A</a:t>
          </a:r>
        </a:p>
      </xdr:txBody>
    </xdr:sp>
    <xdr:clientData/>
  </xdr:twoCellAnchor>
  <xdr:twoCellAnchor>
    <xdr:from>
      <xdr:col>3</xdr:col>
      <xdr:colOff>1219200</xdr:colOff>
      <xdr:row>12</xdr:row>
      <xdr:rowOff>152399</xdr:rowOff>
    </xdr:from>
    <xdr:to>
      <xdr:col>5</xdr:col>
      <xdr:colOff>1206500</xdr:colOff>
      <xdr:row>12</xdr:row>
      <xdr:rowOff>496956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66FF34EA-97D7-A543-A56D-766BC4965CFC}"/>
            </a:ext>
          </a:extLst>
        </xdr:cNvPr>
        <xdr:cNvSpPr txBox="1"/>
      </xdr:nvSpPr>
      <xdr:spPr>
        <a:xfrm>
          <a:off x="4229100" y="7073899"/>
          <a:ext cx="4940300" cy="34455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1181099</xdr:colOff>
      <xdr:row>10</xdr:row>
      <xdr:rowOff>152400</xdr:rowOff>
    </xdr:from>
    <xdr:to>
      <xdr:col>7</xdr:col>
      <xdr:colOff>1130300</xdr:colOff>
      <xdr:row>10</xdr:row>
      <xdr:rowOff>495300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6D4B6511-D4A1-DB45-A326-18C167FC29AC}"/>
            </a:ext>
          </a:extLst>
        </xdr:cNvPr>
        <xdr:cNvSpPr txBox="1"/>
      </xdr:nvSpPr>
      <xdr:spPr>
        <a:xfrm>
          <a:off x="9143999" y="5803900"/>
          <a:ext cx="4902201" cy="3429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1181100</xdr:colOff>
      <xdr:row>8</xdr:row>
      <xdr:rowOff>177800</xdr:rowOff>
    </xdr:from>
    <xdr:to>
      <xdr:col>7</xdr:col>
      <xdr:colOff>1143000</xdr:colOff>
      <xdr:row>8</xdr:row>
      <xdr:rowOff>489857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FD6DCF9A-6F94-E34A-BD25-E99B28923CFB}"/>
            </a:ext>
          </a:extLst>
        </xdr:cNvPr>
        <xdr:cNvSpPr txBox="1"/>
      </xdr:nvSpPr>
      <xdr:spPr>
        <a:xfrm>
          <a:off x="9144000" y="4559300"/>
          <a:ext cx="4914900" cy="31205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latin typeface="Montserrat" pitchFamily="2" charset="77"/>
            </a:rPr>
            <a:t>Parent</a:t>
          </a:r>
          <a:r>
            <a:rPr lang="en-US" sz="1300" baseline="0">
              <a:latin typeface="Montserrat" pitchFamily="2" charset="77"/>
            </a:rPr>
            <a:t> B</a:t>
          </a:r>
          <a:endParaRPr lang="en-US" sz="1300"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1231900</xdr:colOff>
      <xdr:row>10</xdr:row>
      <xdr:rowOff>150192</xdr:rowOff>
    </xdr:from>
    <xdr:to>
      <xdr:col>5</xdr:col>
      <xdr:colOff>1168400</xdr:colOff>
      <xdr:row>10</xdr:row>
      <xdr:rowOff>496957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5B553AA8-AA17-B44D-A1EB-9CC42D6D3212}"/>
            </a:ext>
          </a:extLst>
        </xdr:cNvPr>
        <xdr:cNvSpPr txBox="1"/>
      </xdr:nvSpPr>
      <xdr:spPr>
        <a:xfrm>
          <a:off x="4241800" y="5801692"/>
          <a:ext cx="4889500" cy="346765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latin typeface="Montserrat" pitchFamily="2" charset="77"/>
            </a:rPr>
            <a:t>Parent</a:t>
          </a:r>
          <a:r>
            <a:rPr lang="en-US" sz="1300" baseline="0">
              <a:latin typeface="Montserrat" pitchFamily="2" charset="77"/>
            </a:rPr>
            <a:t> B</a:t>
          </a:r>
          <a:endParaRPr lang="en-US" sz="1300"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1168400</xdr:colOff>
      <xdr:row>14</xdr:row>
      <xdr:rowOff>177800</xdr:rowOff>
    </xdr:from>
    <xdr:to>
      <xdr:col>4</xdr:col>
      <xdr:colOff>1270000</xdr:colOff>
      <xdr:row>14</xdr:row>
      <xdr:rowOff>524565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A3DDF9DC-B0AE-614F-AC9F-01E289757A6C}"/>
            </a:ext>
          </a:extLst>
        </xdr:cNvPr>
        <xdr:cNvSpPr txBox="1"/>
      </xdr:nvSpPr>
      <xdr:spPr>
        <a:xfrm>
          <a:off x="4178300" y="8369300"/>
          <a:ext cx="2578100" cy="346765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1193800</xdr:colOff>
      <xdr:row>12</xdr:row>
      <xdr:rowOff>151849</xdr:rowOff>
    </xdr:from>
    <xdr:to>
      <xdr:col>7</xdr:col>
      <xdr:colOff>1143000</xdr:colOff>
      <xdr:row>12</xdr:row>
      <xdr:rowOff>496957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8BBA2C9-E3BD-DE41-BE7B-97AABF59E0DE}"/>
            </a:ext>
          </a:extLst>
        </xdr:cNvPr>
        <xdr:cNvSpPr txBox="1"/>
      </xdr:nvSpPr>
      <xdr:spPr>
        <a:xfrm>
          <a:off x="9156700" y="7073349"/>
          <a:ext cx="4902200" cy="345108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1206500</xdr:colOff>
      <xdr:row>6</xdr:row>
      <xdr:rowOff>177800</xdr:rowOff>
    </xdr:from>
    <xdr:to>
      <xdr:col>8</xdr:col>
      <xdr:colOff>2458830</xdr:colOff>
      <xdr:row>6</xdr:row>
      <xdr:rowOff>495300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FDE16B17-A471-384C-BCB1-A63C1D7060E1}"/>
            </a:ext>
          </a:extLst>
        </xdr:cNvPr>
        <xdr:cNvSpPr txBox="1"/>
      </xdr:nvSpPr>
      <xdr:spPr>
        <a:xfrm>
          <a:off x="14122400" y="3289300"/>
          <a:ext cx="372883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1143000</xdr:colOff>
      <xdr:row>10</xdr:row>
      <xdr:rowOff>151849</xdr:rowOff>
    </xdr:from>
    <xdr:to>
      <xdr:col>8</xdr:col>
      <xdr:colOff>2458830</xdr:colOff>
      <xdr:row>10</xdr:row>
      <xdr:rowOff>496957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CEDF51BE-DB4E-B642-BD35-1FEAF15969EB}"/>
            </a:ext>
          </a:extLst>
        </xdr:cNvPr>
        <xdr:cNvSpPr txBox="1"/>
      </xdr:nvSpPr>
      <xdr:spPr>
        <a:xfrm>
          <a:off x="14058900" y="5803349"/>
          <a:ext cx="3792330" cy="345108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1155700</xdr:colOff>
      <xdr:row>8</xdr:row>
      <xdr:rowOff>177800</xdr:rowOff>
    </xdr:from>
    <xdr:to>
      <xdr:col>8</xdr:col>
      <xdr:colOff>2469875</xdr:colOff>
      <xdr:row>8</xdr:row>
      <xdr:rowOff>495299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818E0FBD-0C06-4A4A-9373-9E305CB328D4}"/>
            </a:ext>
          </a:extLst>
        </xdr:cNvPr>
        <xdr:cNvSpPr txBox="1"/>
      </xdr:nvSpPr>
      <xdr:spPr>
        <a:xfrm>
          <a:off x="14071600" y="4559300"/>
          <a:ext cx="3790675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1155700</xdr:colOff>
      <xdr:row>12</xdr:row>
      <xdr:rowOff>151296</xdr:rowOff>
    </xdr:from>
    <xdr:to>
      <xdr:col>9</xdr:col>
      <xdr:colOff>13804</xdr:colOff>
      <xdr:row>12</xdr:row>
      <xdr:rowOff>496957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A2918758-7B48-4C46-A1DC-9C3E69C20515}"/>
            </a:ext>
          </a:extLst>
        </xdr:cNvPr>
        <xdr:cNvSpPr txBox="1"/>
      </xdr:nvSpPr>
      <xdr:spPr>
        <a:xfrm>
          <a:off x="14071600" y="7072796"/>
          <a:ext cx="3811104" cy="345661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12700</xdr:colOff>
      <xdr:row>6</xdr:row>
      <xdr:rowOff>177800</xdr:rowOff>
    </xdr:from>
    <xdr:to>
      <xdr:col>5</xdr:col>
      <xdr:colOff>1168400</xdr:colOff>
      <xdr:row>6</xdr:row>
      <xdr:rowOff>495300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5D9E5D0-98C1-5C4B-AC62-7F25EF6212FB}"/>
            </a:ext>
          </a:extLst>
        </xdr:cNvPr>
        <xdr:cNvSpPr txBox="1"/>
      </xdr:nvSpPr>
      <xdr:spPr>
        <a:xfrm>
          <a:off x="5499100" y="3289300"/>
          <a:ext cx="36322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8</xdr:row>
      <xdr:rowOff>177800</xdr:rowOff>
    </xdr:from>
    <xdr:to>
      <xdr:col>3</xdr:col>
      <xdr:colOff>1244600</xdr:colOff>
      <xdr:row>8</xdr:row>
      <xdr:rowOff>495300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03D912A-8869-CC40-84A8-8D4DEFE14D24}"/>
            </a:ext>
          </a:extLst>
        </xdr:cNvPr>
        <xdr:cNvSpPr txBox="1"/>
      </xdr:nvSpPr>
      <xdr:spPr>
        <a:xfrm>
          <a:off x="533400" y="4559300"/>
          <a:ext cx="37211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8835</xdr:colOff>
      <xdr:row>10</xdr:row>
      <xdr:rowOff>151848</xdr:rowOff>
    </xdr:from>
    <xdr:to>
      <xdr:col>3</xdr:col>
      <xdr:colOff>1244600</xdr:colOff>
      <xdr:row>10</xdr:row>
      <xdr:rowOff>496957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934D223-02C5-E241-949A-0058DE925D73}"/>
            </a:ext>
          </a:extLst>
        </xdr:cNvPr>
        <xdr:cNvSpPr txBox="1"/>
      </xdr:nvSpPr>
      <xdr:spPr>
        <a:xfrm>
          <a:off x="542235" y="5803348"/>
          <a:ext cx="3712265" cy="34510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22640</xdr:colOff>
      <xdr:row>12</xdr:row>
      <xdr:rowOff>155713</xdr:rowOff>
    </xdr:from>
    <xdr:to>
      <xdr:col>3</xdr:col>
      <xdr:colOff>1231900</xdr:colOff>
      <xdr:row>12</xdr:row>
      <xdr:rowOff>496957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E473A4F-952D-6D42-9C84-5AF131314719}"/>
            </a:ext>
          </a:extLst>
        </xdr:cNvPr>
        <xdr:cNvSpPr txBox="1"/>
      </xdr:nvSpPr>
      <xdr:spPr>
        <a:xfrm>
          <a:off x="556040" y="7077213"/>
          <a:ext cx="3685760" cy="341244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9387</xdr:colOff>
      <xdr:row>14</xdr:row>
      <xdr:rowOff>180009</xdr:rowOff>
    </xdr:from>
    <xdr:to>
      <xdr:col>3</xdr:col>
      <xdr:colOff>1181100</xdr:colOff>
      <xdr:row>14</xdr:row>
      <xdr:rowOff>525118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D1DE24D-8D2E-CC4D-A2C2-382A338F7CD6}"/>
            </a:ext>
          </a:extLst>
        </xdr:cNvPr>
        <xdr:cNvSpPr txBox="1"/>
      </xdr:nvSpPr>
      <xdr:spPr>
        <a:xfrm>
          <a:off x="542787" y="8371509"/>
          <a:ext cx="3648213" cy="34510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621397</xdr:colOff>
      <xdr:row>1</xdr:row>
      <xdr:rowOff>508000</xdr:rowOff>
    </xdr:from>
    <xdr:to>
      <xdr:col>8</xdr:col>
      <xdr:colOff>2077589</xdr:colOff>
      <xdr:row>3</xdr:row>
      <xdr:rowOff>406400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DC96B1FE-B8FA-F045-BBE4-8FFA74CE7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13797" y="698500"/>
          <a:ext cx="1456192" cy="1104900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0" name="Rectangl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9FA5F77-BB0B-1E4D-9B48-0682CDD48BEE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 Medium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 parenting schedules? Want to easily trade dates with your co-parent?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lang="en-US" sz="17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ctr"/>
          <a:endParaRPr lang="en-US" sz="1700" b="0" i="0" u="sng">
            <a:solidFill>
              <a:srgbClr val="172743"/>
            </a:solidFill>
            <a:latin typeface="Montserrat Medium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1244600</xdr:colOff>
      <xdr:row>6</xdr:row>
      <xdr:rowOff>177800</xdr:rowOff>
    </xdr:from>
    <xdr:to>
      <xdr:col>7</xdr:col>
      <xdr:colOff>1206500</xdr:colOff>
      <xdr:row>6</xdr:row>
      <xdr:rowOff>495300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6CFE792B-6856-CC40-B9D7-60A7B2D7FE0D}"/>
            </a:ext>
          </a:extLst>
        </xdr:cNvPr>
        <xdr:cNvSpPr txBox="1"/>
      </xdr:nvSpPr>
      <xdr:spPr>
        <a:xfrm>
          <a:off x="9207500" y="3289300"/>
          <a:ext cx="4914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1206500</xdr:colOff>
      <xdr:row>8</xdr:row>
      <xdr:rowOff>190500</xdr:rowOff>
    </xdr:from>
    <xdr:to>
      <xdr:col>5</xdr:col>
      <xdr:colOff>1270000</xdr:colOff>
      <xdr:row>8</xdr:row>
      <xdr:rowOff>508000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EE6E3C3-D0B1-1C42-944B-8F67271F7209}"/>
            </a:ext>
          </a:extLst>
        </xdr:cNvPr>
        <xdr:cNvSpPr txBox="1"/>
      </xdr:nvSpPr>
      <xdr:spPr>
        <a:xfrm>
          <a:off x="4216400" y="4572000"/>
          <a:ext cx="5016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1168400</xdr:colOff>
      <xdr:row>12</xdr:row>
      <xdr:rowOff>165100</xdr:rowOff>
    </xdr:from>
    <xdr:to>
      <xdr:col>5</xdr:col>
      <xdr:colOff>1308100</xdr:colOff>
      <xdr:row>12</xdr:row>
      <xdr:rowOff>482600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21EDB964-7570-134E-A271-3CAF3823723E}"/>
            </a:ext>
          </a:extLst>
        </xdr:cNvPr>
        <xdr:cNvSpPr txBox="1"/>
      </xdr:nvSpPr>
      <xdr:spPr>
        <a:xfrm>
          <a:off x="4178300" y="7086600"/>
          <a:ext cx="5092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1282700</xdr:colOff>
      <xdr:row>14</xdr:row>
      <xdr:rowOff>177800</xdr:rowOff>
    </xdr:from>
    <xdr:to>
      <xdr:col>7</xdr:col>
      <xdr:colOff>1206500</xdr:colOff>
      <xdr:row>14</xdr:row>
      <xdr:rowOff>495300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ED1AF160-EDFB-C545-8A32-80624D9F7DED}"/>
            </a:ext>
          </a:extLst>
        </xdr:cNvPr>
        <xdr:cNvSpPr txBox="1"/>
      </xdr:nvSpPr>
      <xdr:spPr>
        <a:xfrm>
          <a:off x="9245600" y="8369300"/>
          <a:ext cx="4876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1295400</xdr:colOff>
      <xdr:row>10</xdr:row>
      <xdr:rowOff>177800</xdr:rowOff>
    </xdr:from>
    <xdr:to>
      <xdr:col>7</xdr:col>
      <xdr:colOff>1231900</xdr:colOff>
      <xdr:row>10</xdr:row>
      <xdr:rowOff>495300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9332177F-B300-224F-8723-3E8C50501776}"/>
            </a:ext>
          </a:extLst>
        </xdr:cNvPr>
        <xdr:cNvSpPr txBox="1"/>
      </xdr:nvSpPr>
      <xdr:spPr>
        <a:xfrm>
          <a:off x="9258300" y="5829300"/>
          <a:ext cx="4889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1270000</xdr:colOff>
      <xdr:row>8</xdr:row>
      <xdr:rowOff>190500</xdr:rowOff>
    </xdr:from>
    <xdr:to>
      <xdr:col>7</xdr:col>
      <xdr:colOff>1193800</xdr:colOff>
      <xdr:row>8</xdr:row>
      <xdr:rowOff>508000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37F299-D486-F14B-9A47-7355099B919B}"/>
            </a:ext>
          </a:extLst>
        </xdr:cNvPr>
        <xdr:cNvSpPr txBox="1"/>
      </xdr:nvSpPr>
      <xdr:spPr>
        <a:xfrm>
          <a:off x="9232900" y="4572000"/>
          <a:ext cx="48768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1193800</xdr:colOff>
      <xdr:row>10</xdr:row>
      <xdr:rowOff>177800</xdr:rowOff>
    </xdr:from>
    <xdr:to>
      <xdr:col>5</xdr:col>
      <xdr:colOff>1282700</xdr:colOff>
      <xdr:row>10</xdr:row>
      <xdr:rowOff>495300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AF3F14E7-7586-1641-AD0B-7F37AED75B34}"/>
            </a:ext>
          </a:extLst>
        </xdr:cNvPr>
        <xdr:cNvSpPr txBox="1"/>
      </xdr:nvSpPr>
      <xdr:spPr>
        <a:xfrm>
          <a:off x="4203700" y="5829300"/>
          <a:ext cx="50419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1320800</xdr:colOff>
      <xdr:row>12</xdr:row>
      <xdr:rowOff>165100</xdr:rowOff>
    </xdr:from>
    <xdr:to>
      <xdr:col>7</xdr:col>
      <xdr:colOff>1168400</xdr:colOff>
      <xdr:row>12</xdr:row>
      <xdr:rowOff>482600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8DB870F9-5DA9-B143-8815-07A855DA386E}"/>
            </a:ext>
          </a:extLst>
        </xdr:cNvPr>
        <xdr:cNvSpPr txBox="1"/>
      </xdr:nvSpPr>
      <xdr:spPr>
        <a:xfrm>
          <a:off x="9283700" y="7086600"/>
          <a:ext cx="48006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1117600</xdr:colOff>
      <xdr:row>14</xdr:row>
      <xdr:rowOff>177800</xdr:rowOff>
    </xdr:from>
    <xdr:to>
      <xdr:col>5</xdr:col>
      <xdr:colOff>1282700</xdr:colOff>
      <xdr:row>14</xdr:row>
      <xdr:rowOff>495300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794434DA-E6AD-8A47-8A2B-4CFC0ACA7C82}"/>
            </a:ext>
          </a:extLst>
        </xdr:cNvPr>
        <xdr:cNvSpPr txBox="1"/>
      </xdr:nvSpPr>
      <xdr:spPr>
        <a:xfrm>
          <a:off x="4127500" y="8369300"/>
          <a:ext cx="51181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1206500</xdr:colOff>
      <xdr:row>6</xdr:row>
      <xdr:rowOff>177800</xdr:rowOff>
    </xdr:from>
    <xdr:to>
      <xdr:col>8</xdr:col>
      <xdr:colOff>2475395</xdr:colOff>
      <xdr:row>6</xdr:row>
      <xdr:rowOff>495300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221637E8-9337-1C49-8578-685326A14536}"/>
            </a:ext>
          </a:extLst>
        </xdr:cNvPr>
        <xdr:cNvSpPr txBox="1"/>
      </xdr:nvSpPr>
      <xdr:spPr>
        <a:xfrm>
          <a:off x="14122400" y="3289300"/>
          <a:ext cx="3745395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1231900</xdr:colOff>
      <xdr:row>10</xdr:row>
      <xdr:rowOff>177800</xdr:rowOff>
    </xdr:from>
    <xdr:to>
      <xdr:col>9</xdr:col>
      <xdr:colOff>11595</xdr:colOff>
      <xdr:row>10</xdr:row>
      <xdr:rowOff>495300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71E2FC85-AE00-ED43-988B-59DB7DC118D1}"/>
            </a:ext>
          </a:extLst>
        </xdr:cNvPr>
        <xdr:cNvSpPr txBox="1"/>
      </xdr:nvSpPr>
      <xdr:spPr>
        <a:xfrm>
          <a:off x="14147800" y="5829300"/>
          <a:ext cx="3732695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1193800</xdr:colOff>
      <xdr:row>14</xdr:row>
      <xdr:rowOff>177800</xdr:rowOff>
    </xdr:from>
    <xdr:to>
      <xdr:col>8</xdr:col>
      <xdr:colOff>2475395</xdr:colOff>
      <xdr:row>14</xdr:row>
      <xdr:rowOff>495300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7174D89B-0D01-8046-8936-80F6750F6314}"/>
            </a:ext>
          </a:extLst>
        </xdr:cNvPr>
        <xdr:cNvSpPr txBox="1"/>
      </xdr:nvSpPr>
      <xdr:spPr>
        <a:xfrm>
          <a:off x="14109700" y="8369300"/>
          <a:ext cx="3758095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1193800</xdr:colOff>
      <xdr:row>8</xdr:row>
      <xdr:rowOff>190500</xdr:rowOff>
    </xdr:from>
    <xdr:to>
      <xdr:col>9</xdr:col>
      <xdr:colOff>17118</xdr:colOff>
      <xdr:row>8</xdr:row>
      <xdr:rowOff>507999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9C4C4E2D-395C-0F4F-A684-718C63F23C52}"/>
            </a:ext>
          </a:extLst>
        </xdr:cNvPr>
        <xdr:cNvSpPr txBox="1"/>
      </xdr:nvSpPr>
      <xdr:spPr>
        <a:xfrm>
          <a:off x="14109700" y="4572000"/>
          <a:ext cx="3776318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1168400</xdr:colOff>
      <xdr:row>12</xdr:row>
      <xdr:rowOff>165100</xdr:rowOff>
    </xdr:from>
    <xdr:to>
      <xdr:col>9</xdr:col>
      <xdr:colOff>17118</xdr:colOff>
      <xdr:row>12</xdr:row>
      <xdr:rowOff>482599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13CFC10A-F703-C646-AD22-248385DC7FE2}"/>
            </a:ext>
          </a:extLst>
        </xdr:cNvPr>
        <xdr:cNvSpPr txBox="1"/>
      </xdr:nvSpPr>
      <xdr:spPr>
        <a:xfrm>
          <a:off x="14084300" y="7086600"/>
          <a:ext cx="3801718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0</xdr:colOff>
      <xdr:row>6</xdr:row>
      <xdr:rowOff>177800</xdr:rowOff>
    </xdr:from>
    <xdr:to>
      <xdr:col>5</xdr:col>
      <xdr:colOff>1257299</xdr:colOff>
      <xdr:row>6</xdr:row>
      <xdr:rowOff>495299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E7F5684-5660-6645-8CB0-75F4AB6F8017}"/>
            </a:ext>
          </a:extLst>
        </xdr:cNvPr>
        <xdr:cNvSpPr txBox="1"/>
      </xdr:nvSpPr>
      <xdr:spPr>
        <a:xfrm>
          <a:off x="5486400" y="3289300"/>
          <a:ext cx="3733799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8</xdr:row>
      <xdr:rowOff>190500</xdr:rowOff>
    </xdr:from>
    <xdr:to>
      <xdr:col>3</xdr:col>
      <xdr:colOff>1206500</xdr:colOff>
      <xdr:row>8</xdr:row>
      <xdr:rowOff>507999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BAD37A3-4269-2144-910D-9F2C96241C2C}"/>
            </a:ext>
          </a:extLst>
        </xdr:cNvPr>
        <xdr:cNvSpPr txBox="1"/>
      </xdr:nvSpPr>
      <xdr:spPr>
        <a:xfrm>
          <a:off x="546100" y="4572000"/>
          <a:ext cx="36703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177800</xdr:rowOff>
    </xdr:from>
    <xdr:to>
      <xdr:col>3</xdr:col>
      <xdr:colOff>1181100</xdr:colOff>
      <xdr:row>10</xdr:row>
      <xdr:rowOff>495299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2327BCF-2422-9B45-B187-5EC556759512}"/>
            </a:ext>
          </a:extLst>
        </xdr:cNvPr>
        <xdr:cNvSpPr txBox="1"/>
      </xdr:nvSpPr>
      <xdr:spPr>
        <a:xfrm>
          <a:off x="546100" y="5829300"/>
          <a:ext cx="36449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12</xdr:row>
      <xdr:rowOff>165100</xdr:rowOff>
    </xdr:from>
    <xdr:to>
      <xdr:col>3</xdr:col>
      <xdr:colOff>1155700</xdr:colOff>
      <xdr:row>12</xdr:row>
      <xdr:rowOff>482599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885F1DD-20C3-F64D-9C8F-99BC3AC52993}"/>
            </a:ext>
          </a:extLst>
        </xdr:cNvPr>
        <xdr:cNvSpPr txBox="1"/>
      </xdr:nvSpPr>
      <xdr:spPr>
        <a:xfrm>
          <a:off x="546100" y="7086600"/>
          <a:ext cx="36195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14</xdr:row>
      <xdr:rowOff>177800</xdr:rowOff>
    </xdr:from>
    <xdr:to>
      <xdr:col>3</xdr:col>
      <xdr:colOff>1117600</xdr:colOff>
      <xdr:row>14</xdr:row>
      <xdr:rowOff>495299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0C94603-FE8F-6B40-9209-CC9097EEDF37}"/>
            </a:ext>
          </a:extLst>
        </xdr:cNvPr>
        <xdr:cNvSpPr txBox="1"/>
      </xdr:nvSpPr>
      <xdr:spPr>
        <a:xfrm>
          <a:off x="558800" y="8369300"/>
          <a:ext cx="35687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563109</xdr:colOff>
      <xdr:row>1</xdr:row>
      <xdr:rowOff>508000</xdr:rowOff>
    </xdr:from>
    <xdr:to>
      <xdr:col>8</xdr:col>
      <xdr:colOff>2019301</xdr:colOff>
      <xdr:row>3</xdr:row>
      <xdr:rowOff>406400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0EE1A5-48CD-CA47-94E7-B2187824B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55509" y="698500"/>
          <a:ext cx="1456192" cy="1104900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6" name="Rectangle 2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F33DAC0-3FC2-2E4A-A0B0-394BF1443542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1346200</xdr:colOff>
      <xdr:row>8</xdr:row>
      <xdr:rowOff>177801</xdr:rowOff>
    </xdr:from>
    <xdr:to>
      <xdr:col>7</xdr:col>
      <xdr:colOff>1244600</xdr:colOff>
      <xdr:row>8</xdr:row>
      <xdr:rowOff>495301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2AB149BA-2D5E-B74F-9E0F-C312CEE307C6}"/>
            </a:ext>
          </a:extLst>
        </xdr:cNvPr>
        <xdr:cNvSpPr txBox="1"/>
      </xdr:nvSpPr>
      <xdr:spPr>
        <a:xfrm>
          <a:off x="9309100" y="4559301"/>
          <a:ext cx="48514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1231900</xdr:colOff>
      <xdr:row>10</xdr:row>
      <xdr:rowOff>177801</xdr:rowOff>
    </xdr:from>
    <xdr:to>
      <xdr:col>5</xdr:col>
      <xdr:colOff>1295400</xdr:colOff>
      <xdr:row>10</xdr:row>
      <xdr:rowOff>495301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2FA8D4CC-72E8-104F-B5C0-F247BAE66F1E}"/>
            </a:ext>
          </a:extLst>
        </xdr:cNvPr>
        <xdr:cNvSpPr txBox="1"/>
      </xdr:nvSpPr>
      <xdr:spPr>
        <a:xfrm>
          <a:off x="4241800" y="5829301"/>
          <a:ext cx="50165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1231900</xdr:colOff>
      <xdr:row>12</xdr:row>
      <xdr:rowOff>165101</xdr:rowOff>
    </xdr:from>
    <xdr:to>
      <xdr:col>7</xdr:col>
      <xdr:colOff>1206500</xdr:colOff>
      <xdr:row>12</xdr:row>
      <xdr:rowOff>482601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B0EB615E-AD14-3140-8EAA-99695CA0E578}"/>
            </a:ext>
          </a:extLst>
        </xdr:cNvPr>
        <xdr:cNvSpPr txBox="1"/>
      </xdr:nvSpPr>
      <xdr:spPr>
        <a:xfrm>
          <a:off x="9194800" y="7086601"/>
          <a:ext cx="49276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1231900</xdr:colOff>
      <xdr:row>14</xdr:row>
      <xdr:rowOff>177800</xdr:rowOff>
    </xdr:from>
    <xdr:to>
      <xdr:col>5</xdr:col>
      <xdr:colOff>1257300</xdr:colOff>
      <xdr:row>14</xdr:row>
      <xdr:rowOff>502203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1854C77D-1DF9-6F4A-862B-CA07F54FB2F6}"/>
            </a:ext>
          </a:extLst>
        </xdr:cNvPr>
        <xdr:cNvSpPr txBox="1"/>
      </xdr:nvSpPr>
      <xdr:spPr>
        <a:xfrm>
          <a:off x="4241800" y="8369300"/>
          <a:ext cx="4978400" cy="32440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1244600</xdr:colOff>
      <xdr:row>6</xdr:row>
      <xdr:rowOff>177800</xdr:rowOff>
    </xdr:from>
    <xdr:to>
      <xdr:col>9</xdr:col>
      <xdr:colOff>0</xdr:colOff>
      <xdr:row>6</xdr:row>
      <xdr:rowOff>495300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603C2ED2-7F89-0A4C-AA60-28FB26DA4898}"/>
            </a:ext>
          </a:extLst>
        </xdr:cNvPr>
        <xdr:cNvSpPr txBox="1"/>
      </xdr:nvSpPr>
      <xdr:spPr>
        <a:xfrm>
          <a:off x="14160500" y="3289300"/>
          <a:ext cx="37084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1257300</xdr:colOff>
      <xdr:row>10</xdr:row>
      <xdr:rowOff>177800</xdr:rowOff>
    </xdr:from>
    <xdr:to>
      <xdr:col>8</xdr:col>
      <xdr:colOff>2462695</xdr:colOff>
      <xdr:row>10</xdr:row>
      <xdr:rowOff>495300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A145335C-B15A-0A46-891E-2CCADB639C84}"/>
            </a:ext>
          </a:extLst>
        </xdr:cNvPr>
        <xdr:cNvSpPr txBox="1"/>
      </xdr:nvSpPr>
      <xdr:spPr>
        <a:xfrm>
          <a:off x="14173200" y="5829300"/>
          <a:ext cx="3681895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1257300</xdr:colOff>
      <xdr:row>14</xdr:row>
      <xdr:rowOff>177800</xdr:rowOff>
    </xdr:from>
    <xdr:to>
      <xdr:col>9</xdr:col>
      <xdr:colOff>11595</xdr:colOff>
      <xdr:row>14</xdr:row>
      <xdr:rowOff>495300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8409737F-5E79-714E-B912-6BAE9764D5B3}"/>
            </a:ext>
          </a:extLst>
        </xdr:cNvPr>
        <xdr:cNvSpPr txBox="1"/>
      </xdr:nvSpPr>
      <xdr:spPr>
        <a:xfrm>
          <a:off x="14173200" y="8369300"/>
          <a:ext cx="3707295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1231900</xdr:colOff>
      <xdr:row>8</xdr:row>
      <xdr:rowOff>177800</xdr:rowOff>
    </xdr:from>
    <xdr:to>
      <xdr:col>9</xdr:col>
      <xdr:colOff>17118</xdr:colOff>
      <xdr:row>8</xdr:row>
      <xdr:rowOff>495299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F0207000-EBE7-F449-A52D-638451331454}"/>
            </a:ext>
          </a:extLst>
        </xdr:cNvPr>
        <xdr:cNvSpPr txBox="1"/>
      </xdr:nvSpPr>
      <xdr:spPr>
        <a:xfrm>
          <a:off x="14147800" y="4559300"/>
          <a:ext cx="3738218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1219200</xdr:colOff>
      <xdr:row>12</xdr:row>
      <xdr:rowOff>165100</xdr:rowOff>
    </xdr:from>
    <xdr:to>
      <xdr:col>9</xdr:col>
      <xdr:colOff>17118</xdr:colOff>
      <xdr:row>12</xdr:row>
      <xdr:rowOff>482599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CA294589-5ACA-A541-B9B0-62EF09E783D2}"/>
            </a:ext>
          </a:extLst>
        </xdr:cNvPr>
        <xdr:cNvSpPr txBox="1"/>
      </xdr:nvSpPr>
      <xdr:spPr>
        <a:xfrm>
          <a:off x="14135100" y="7086600"/>
          <a:ext cx="3750918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1206500</xdr:colOff>
      <xdr:row>8</xdr:row>
      <xdr:rowOff>177800</xdr:rowOff>
    </xdr:from>
    <xdr:to>
      <xdr:col>5</xdr:col>
      <xdr:colOff>1358900</xdr:colOff>
      <xdr:row>8</xdr:row>
      <xdr:rowOff>495300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EE2AC239-56F1-6D4F-A405-3A00D02398C9}"/>
            </a:ext>
          </a:extLst>
        </xdr:cNvPr>
        <xdr:cNvSpPr txBox="1"/>
      </xdr:nvSpPr>
      <xdr:spPr>
        <a:xfrm>
          <a:off x="4216400" y="4559300"/>
          <a:ext cx="5105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1295400</xdr:colOff>
      <xdr:row>10</xdr:row>
      <xdr:rowOff>177800</xdr:rowOff>
    </xdr:from>
    <xdr:to>
      <xdr:col>7</xdr:col>
      <xdr:colOff>1244600</xdr:colOff>
      <xdr:row>10</xdr:row>
      <xdr:rowOff>495300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617D6D64-9517-854F-8D09-71B0DFB3A8EE}"/>
            </a:ext>
          </a:extLst>
        </xdr:cNvPr>
        <xdr:cNvSpPr txBox="1"/>
      </xdr:nvSpPr>
      <xdr:spPr>
        <a:xfrm>
          <a:off x="9258300" y="5829300"/>
          <a:ext cx="4902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1244600</xdr:colOff>
      <xdr:row>12</xdr:row>
      <xdr:rowOff>165100</xdr:rowOff>
    </xdr:from>
    <xdr:to>
      <xdr:col>5</xdr:col>
      <xdr:colOff>1244600</xdr:colOff>
      <xdr:row>12</xdr:row>
      <xdr:rowOff>482600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99418EC8-8403-0640-BD70-EA3AD7ACBC90}"/>
            </a:ext>
          </a:extLst>
        </xdr:cNvPr>
        <xdr:cNvSpPr txBox="1"/>
      </xdr:nvSpPr>
      <xdr:spPr>
        <a:xfrm>
          <a:off x="4254500" y="7086600"/>
          <a:ext cx="49530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1270000</xdr:colOff>
      <xdr:row>14</xdr:row>
      <xdr:rowOff>177800</xdr:rowOff>
    </xdr:from>
    <xdr:to>
      <xdr:col>7</xdr:col>
      <xdr:colOff>1257300</xdr:colOff>
      <xdr:row>14</xdr:row>
      <xdr:rowOff>495300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D45EEBB2-0C09-CF48-BA0C-1BA4F3099962}"/>
            </a:ext>
          </a:extLst>
        </xdr:cNvPr>
        <xdr:cNvSpPr txBox="1"/>
      </xdr:nvSpPr>
      <xdr:spPr>
        <a:xfrm>
          <a:off x="9232900" y="8369300"/>
          <a:ext cx="4940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8</xdr:row>
      <xdr:rowOff>177800</xdr:rowOff>
    </xdr:from>
    <xdr:to>
      <xdr:col>3</xdr:col>
      <xdr:colOff>1193800</xdr:colOff>
      <xdr:row>8</xdr:row>
      <xdr:rowOff>495299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F829F40-C57A-E745-8764-5B6AD1401B85}"/>
            </a:ext>
          </a:extLst>
        </xdr:cNvPr>
        <xdr:cNvSpPr txBox="1"/>
      </xdr:nvSpPr>
      <xdr:spPr>
        <a:xfrm>
          <a:off x="546100" y="4559300"/>
          <a:ext cx="36576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10</xdr:row>
      <xdr:rowOff>177800</xdr:rowOff>
    </xdr:from>
    <xdr:to>
      <xdr:col>3</xdr:col>
      <xdr:colOff>1231900</xdr:colOff>
      <xdr:row>10</xdr:row>
      <xdr:rowOff>495299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852EBC0-14E5-0540-A1FE-BC78875A344B}"/>
            </a:ext>
          </a:extLst>
        </xdr:cNvPr>
        <xdr:cNvSpPr txBox="1"/>
      </xdr:nvSpPr>
      <xdr:spPr>
        <a:xfrm>
          <a:off x="558800" y="5829300"/>
          <a:ext cx="36830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12</xdr:row>
      <xdr:rowOff>165100</xdr:rowOff>
    </xdr:from>
    <xdr:to>
      <xdr:col>3</xdr:col>
      <xdr:colOff>1270000</xdr:colOff>
      <xdr:row>12</xdr:row>
      <xdr:rowOff>482599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59CBEFA-26F3-624B-AAE3-EF88D211BE36}"/>
            </a:ext>
          </a:extLst>
        </xdr:cNvPr>
        <xdr:cNvSpPr txBox="1"/>
      </xdr:nvSpPr>
      <xdr:spPr>
        <a:xfrm>
          <a:off x="558800" y="7086600"/>
          <a:ext cx="37211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14</xdr:row>
      <xdr:rowOff>177800</xdr:rowOff>
    </xdr:from>
    <xdr:to>
      <xdr:col>3</xdr:col>
      <xdr:colOff>1244600</xdr:colOff>
      <xdr:row>14</xdr:row>
      <xdr:rowOff>495299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43EE35D-E652-4C40-8B05-641CA31BF327}"/>
            </a:ext>
          </a:extLst>
        </xdr:cNvPr>
        <xdr:cNvSpPr txBox="1"/>
      </xdr:nvSpPr>
      <xdr:spPr>
        <a:xfrm>
          <a:off x="546100" y="8369300"/>
          <a:ext cx="37084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517250</xdr:colOff>
      <xdr:row>1</xdr:row>
      <xdr:rowOff>482600</xdr:rowOff>
    </xdr:from>
    <xdr:to>
      <xdr:col>8</xdr:col>
      <xdr:colOff>1973442</xdr:colOff>
      <xdr:row>3</xdr:row>
      <xdr:rowOff>381000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200052A-D5BC-EC48-A845-2B0E3618A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09650" y="673100"/>
          <a:ext cx="1456192" cy="1104900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3" name="Rectangle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68CAF2-2745-D64D-8C3E-F20C6ED46CC6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1257300</xdr:colOff>
      <xdr:row>6</xdr:row>
      <xdr:rowOff>165100</xdr:rowOff>
    </xdr:from>
    <xdr:to>
      <xdr:col>5</xdr:col>
      <xdr:colOff>1206500</xdr:colOff>
      <xdr:row>6</xdr:row>
      <xdr:rowOff>482600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A04185B3-01BA-E747-8124-1F9D45BA5993}"/>
            </a:ext>
          </a:extLst>
        </xdr:cNvPr>
        <xdr:cNvSpPr txBox="1"/>
      </xdr:nvSpPr>
      <xdr:spPr>
        <a:xfrm>
          <a:off x="4267200" y="3276600"/>
          <a:ext cx="4902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1214783</xdr:colOff>
      <xdr:row>10</xdr:row>
      <xdr:rowOff>177800</xdr:rowOff>
    </xdr:from>
    <xdr:to>
      <xdr:col>5</xdr:col>
      <xdr:colOff>1203739</xdr:colOff>
      <xdr:row>10</xdr:row>
      <xdr:rowOff>495300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2F6388E9-778B-B948-8D1F-90399B1DB8EA}"/>
            </a:ext>
          </a:extLst>
        </xdr:cNvPr>
        <xdr:cNvSpPr txBox="1"/>
      </xdr:nvSpPr>
      <xdr:spPr>
        <a:xfrm>
          <a:off x="4218609" y="5821017"/>
          <a:ext cx="4936434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1192695</xdr:colOff>
      <xdr:row>14</xdr:row>
      <xdr:rowOff>177800</xdr:rowOff>
    </xdr:from>
    <xdr:to>
      <xdr:col>5</xdr:col>
      <xdr:colOff>1214783</xdr:colOff>
      <xdr:row>14</xdr:row>
      <xdr:rowOff>495300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86CCEBBA-8FA8-C641-835F-4889A2F966D3}"/>
            </a:ext>
          </a:extLst>
        </xdr:cNvPr>
        <xdr:cNvSpPr txBox="1"/>
      </xdr:nvSpPr>
      <xdr:spPr>
        <a:xfrm>
          <a:off x="4196521" y="8361017"/>
          <a:ext cx="4969566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1203738</xdr:colOff>
      <xdr:row>8</xdr:row>
      <xdr:rowOff>165100</xdr:rowOff>
    </xdr:from>
    <xdr:to>
      <xdr:col>7</xdr:col>
      <xdr:colOff>1281042</xdr:colOff>
      <xdr:row>8</xdr:row>
      <xdr:rowOff>482600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0AD1FC4-A30F-3542-B264-996EA16B1C7F}"/>
            </a:ext>
          </a:extLst>
        </xdr:cNvPr>
        <xdr:cNvSpPr txBox="1"/>
      </xdr:nvSpPr>
      <xdr:spPr>
        <a:xfrm>
          <a:off x="9155042" y="4538317"/>
          <a:ext cx="5024783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1170609</xdr:colOff>
      <xdr:row>12</xdr:row>
      <xdr:rowOff>165100</xdr:rowOff>
    </xdr:from>
    <xdr:to>
      <xdr:col>7</xdr:col>
      <xdr:colOff>1303130</xdr:colOff>
      <xdr:row>12</xdr:row>
      <xdr:rowOff>482600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73504887-3815-2542-8748-D49828888F96}"/>
            </a:ext>
          </a:extLst>
        </xdr:cNvPr>
        <xdr:cNvSpPr txBox="1"/>
      </xdr:nvSpPr>
      <xdr:spPr>
        <a:xfrm>
          <a:off x="9121913" y="7078317"/>
          <a:ext cx="50800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1206500</xdr:colOff>
      <xdr:row>6</xdr:row>
      <xdr:rowOff>165100</xdr:rowOff>
    </xdr:from>
    <xdr:to>
      <xdr:col>7</xdr:col>
      <xdr:colOff>1295400</xdr:colOff>
      <xdr:row>6</xdr:row>
      <xdr:rowOff>482599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1E458FD-E528-F147-A3BC-DB22CC567FA8}"/>
            </a:ext>
          </a:extLst>
        </xdr:cNvPr>
        <xdr:cNvSpPr txBox="1"/>
      </xdr:nvSpPr>
      <xdr:spPr>
        <a:xfrm>
          <a:off x="9169400" y="3276600"/>
          <a:ext cx="50419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1258956</xdr:colOff>
      <xdr:row>8</xdr:row>
      <xdr:rowOff>177800</xdr:rowOff>
    </xdr:from>
    <xdr:to>
      <xdr:col>5</xdr:col>
      <xdr:colOff>1192695</xdr:colOff>
      <xdr:row>8</xdr:row>
      <xdr:rowOff>482600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CADF9C4C-814C-B04D-8835-93DAEC7DACDC}"/>
            </a:ext>
          </a:extLst>
        </xdr:cNvPr>
        <xdr:cNvSpPr txBox="1"/>
      </xdr:nvSpPr>
      <xdr:spPr>
        <a:xfrm>
          <a:off x="4262782" y="4551017"/>
          <a:ext cx="4881217" cy="3048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1192695</xdr:colOff>
      <xdr:row>10</xdr:row>
      <xdr:rowOff>177801</xdr:rowOff>
    </xdr:from>
    <xdr:to>
      <xdr:col>7</xdr:col>
      <xdr:colOff>1247913</xdr:colOff>
      <xdr:row>10</xdr:row>
      <xdr:rowOff>495301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FAED4F4E-CB3D-C041-9378-677600D2F4A1}"/>
            </a:ext>
          </a:extLst>
        </xdr:cNvPr>
        <xdr:cNvSpPr txBox="1"/>
      </xdr:nvSpPr>
      <xdr:spPr>
        <a:xfrm>
          <a:off x="9143999" y="5821018"/>
          <a:ext cx="5002697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1236869</xdr:colOff>
      <xdr:row>12</xdr:row>
      <xdr:rowOff>165100</xdr:rowOff>
    </xdr:from>
    <xdr:to>
      <xdr:col>5</xdr:col>
      <xdr:colOff>1181653</xdr:colOff>
      <xdr:row>12</xdr:row>
      <xdr:rowOff>489503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B7274644-F49E-0145-88D8-E6DCAC3D9DF5}"/>
            </a:ext>
          </a:extLst>
        </xdr:cNvPr>
        <xdr:cNvSpPr txBox="1"/>
      </xdr:nvSpPr>
      <xdr:spPr>
        <a:xfrm>
          <a:off x="4240695" y="7078317"/>
          <a:ext cx="4892262" cy="32440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1192695</xdr:colOff>
      <xdr:row>14</xdr:row>
      <xdr:rowOff>177800</xdr:rowOff>
    </xdr:from>
    <xdr:to>
      <xdr:col>6</xdr:col>
      <xdr:colOff>1206499</xdr:colOff>
      <xdr:row>14</xdr:row>
      <xdr:rowOff>502203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D948B67A-CAE3-2E48-9238-77F443715451}"/>
            </a:ext>
          </a:extLst>
        </xdr:cNvPr>
        <xdr:cNvSpPr txBox="1"/>
      </xdr:nvSpPr>
      <xdr:spPr>
        <a:xfrm>
          <a:off x="9143999" y="8361017"/>
          <a:ext cx="2487543" cy="32440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1270000</xdr:colOff>
      <xdr:row>8</xdr:row>
      <xdr:rowOff>165100</xdr:rowOff>
    </xdr:from>
    <xdr:to>
      <xdr:col>9</xdr:col>
      <xdr:colOff>11595</xdr:colOff>
      <xdr:row>8</xdr:row>
      <xdr:rowOff>482600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A536EE4-CB1C-D14A-8BD9-B260F5011502}"/>
            </a:ext>
          </a:extLst>
        </xdr:cNvPr>
        <xdr:cNvSpPr txBox="1"/>
      </xdr:nvSpPr>
      <xdr:spPr>
        <a:xfrm>
          <a:off x="14168783" y="4538317"/>
          <a:ext cx="3689073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1303130</xdr:colOff>
      <xdr:row>12</xdr:row>
      <xdr:rowOff>165100</xdr:rowOff>
    </xdr:from>
    <xdr:to>
      <xdr:col>9</xdr:col>
      <xdr:colOff>1656</xdr:colOff>
      <xdr:row>12</xdr:row>
      <xdr:rowOff>482600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19E3DD12-86F9-8447-8943-6745779D85F3}"/>
            </a:ext>
          </a:extLst>
        </xdr:cNvPr>
        <xdr:cNvSpPr txBox="1"/>
      </xdr:nvSpPr>
      <xdr:spPr>
        <a:xfrm>
          <a:off x="14201913" y="7078317"/>
          <a:ext cx="3646004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1308100</xdr:colOff>
      <xdr:row>6</xdr:row>
      <xdr:rowOff>165100</xdr:rowOff>
    </xdr:from>
    <xdr:to>
      <xdr:col>9</xdr:col>
      <xdr:colOff>4418</xdr:colOff>
      <xdr:row>6</xdr:row>
      <xdr:rowOff>482599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1807B176-30CF-744E-8473-6A20B4150750}"/>
            </a:ext>
          </a:extLst>
        </xdr:cNvPr>
        <xdr:cNvSpPr txBox="1"/>
      </xdr:nvSpPr>
      <xdr:spPr>
        <a:xfrm>
          <a:off x="14224000" y="3276600"/>
          <a:ext cx="3649318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1258956</xdr:colOff>
      <xdr:row>10</xdr:row>
      <xdr:rowOff>177800</xdr:rowOff>
    </xdr:from>
    <xdr:to>
      <xdr:col>9</xdr:col>
      <xdr:colOff>17118</xdr:colOff>
      <xdr:row>10</xdr:row>
      <xdr:rowOff>495299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A8BC0E6-4E88-054F-9FB0-2F6000C9DC7C}"/>
            </a:ext>
          </a:extLst>
        </xdr:cNvPr>
        <xdr:cNvSpPr txBox="1"/>
      </xdr:nvSpPr>
      <xdr:spPr>
        <a:xfrm>
          <a:off x="14157739" y="5821017"/>
          <a:ext cx="370564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6</xdr:row>
      <xdr:rowOff>165100</xdr:rowOff>
    </xdr:from>
    <xdr:to>
      <xdr:col>3</xdr:col>
      <xdr:colOff>1270000</xdr:colOff>
      <xdr:row>6</xdr:row>
      <xdr:rowOff>482599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2A13668-A88E-B447-8174-C2F49AE22B3C}"/>
            </a:ext>
          </a:extLst>
        </xdr:cNvPr>
        <xdr:cNvSpPr txBox="1"/>
      </xdr:nvSpPr>
      <xdr:spPr>
        <a:xfrm>
          <a:off x="546100" y="3276600"/>
          <a:ext cx="37338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8</xdr:row>
      <xdr:rowOff>177801</xdr:rowOff>
    </xdr:from>
    <xdr:to>
      <xdr:col>3</xdr:col>
      <xdr:colOff>1258957</xdr:colOff>
      <xdr:row>8</xdr:row>
      <xdr:rowOff>482601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8D23DFA-B168-7442-BAFD-3C9D388E929D}"/>
            </a:ext>
          </a:extLst>
        </xdr:cNvPr>
        <xdr:cNvSpPr txBox="1"/>
      </xdr:nvSpPr>
      <xdr:spPr>
        <a:xfrm>
          <a:off x="542787" y="4551018"/>
          <a:ext cx="3719996" cy="3048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177800</xdr:rowOff>
    </xdr:from>
    <xdr:to>
      <xdr:col>3</xdr:col>
      <xdr:colOff>1203739</xdr:colOff>
      <xdr:row>10</xdr:row>
      <xdr:rowOff>495299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2A34AC9-7076-6E4B-8718-F7CB671F86FE}"/>
            </a:ext>
          </a:extLst>
        </xdr:cNvPr>
        <xdr:cNvSpPr txBox="1"/>
      </xdr:nvSpPr>
      <xdr:spPr>
        <a:xfrm>
          <a:off x="542787" y="5821017"/>
          <a:ext cx="3664778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12</xdr:row>
      <xdr:rowOff>165100</xdr:rowOff>
    </xdr:from>
    <xdr:to>
      <xdr:col>3</xdr:col>
      <xdr:colOff>1247913</xdr:colOff>
      <xdr:row>12</xdr:row>
      <xdr:rowOff>495299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F877CF7-BBF8-714E-8A90-6DD7993D2EA0}"/>
            </a:ext>
          </a:extLst>
        </xdr:cNvPr>
        <xdr:cNvSpPr txBox="1"/>
      </xdr:nvSpPr>
      <xdr:spPr>
        <a:xfrm>
          <a:off x="555487" y="7078317"/>
          <a:ext cx="3696252" cy="3301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14</xdr:row>
      <xdr:rowOff>177800</xdr:rowOff>
    </xdr:from>
    <xdr:to>
      <xdr:col>3</xdr:col>
      <xdr:colOff>1181652</xdr:colOff>
      <xdr:row>14</xdr:row>
      <xdr:rowOff>495299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8A1C809-9470-1241-B1E5-BCAD2FC7AA1E}"/>
            </a:ext>
          </a:extLst>
        </xdr:cNvPr>
        <xdr:cNvSpPr txBox="1"/>
      </xdr:nvSpPr>
      <xdr:spPr>
        <a:xfrm>
          <a:off x="555487" y="8361017"/>
          <a:ext cx="3629991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491850</xdr:colOff>
      <xdr:row>1</xdr:row>
      <xdr:rowOff>457200</xdr:rowOff>
    </xdr:from>
    <xdr:to>
      <xdr:col>8</xdr:col>
      <xdr:colOff>1948042</xdr:colOff>
      <xdr:row>3</xdr:row>
      <xdr:rowOff>355600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23F3F8-73B0-924B-B84C-C58165268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84250" y="647700"/>
          <a:ext cx="1456192" cy="1104900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9" name="Rectangle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05B6ED-EB8D-894A-9EEE-A31E8D04D417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ctr"/>
          <a:endParaRPr lang="en-US" sz="1700" b="0" i="0" u="sng">
            <a:solidFill>
              <a:srgbClr val="172743"/>
            </a:solidFill>
            <a:latin typeface="Montserrat" pitchFamily="2" charset="77"/>
          </a:endParaRP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1206500</xdr:colOff>
      <xdr:row>6</xdr:row>
      <xdr:rowOff>177801</xdr:rowOff>
    </xdr:from>
    <xdr:to>
      <xdr:col>7</xdr:col>
      <xdr:colOff>1257300</xdr:colOff>
      <xdr:row>6</xdr:row>
      <xdr:rowOff>495301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C72BD9E5-F6EB-6E4C-AFF2-1D9820B27623}"/>
            </a:ext>
          </a:extLst>
        </xdr:cNvPr>
        <xdr:cNvSpPr txBox="1"/>
      </xdr:nvSpPr>
      <xdr:spPr>
        <a:xfrm>
          <a:off x="9169400" y="3289301"/>
          <a:ext cx="50038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1295400</xdr:colOff>
      <xdr:row>10</xdr:row>
      <xdr:rowOff>177801</xdr:rowOff>
    </xdr:from>
    <xdr:to>
      <xdr:col>7</xdr:col>
      <xdr:colOff>1295400</xdr:colOff>
      <xdr:row>10</xdr:row>
      <xdr:rowOff>495301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420B1223-4B6F-784D-BC2A-5246414E3492}"/>
            </a:ext>
          </a:extLst>
        </xdr:cNvPr>
        <xdr:cNvSpPr txBox="1"/>
      </xdr:nvSpPr>
      <xdr:spPr>
        <a:xfrm>
          <a:off x="9258300" y="5829301"/>
          <a:ext cx="49530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1333500</xdr:colOff>
      <xdr:row>12</xdr:row>
      <xdr:rowOff>165100</xdr:rowOff>
    </xdr:from>
    <xdr:to>
      <xdr:col>5</xdr:col>
      <xdr:colOff>1346200</xdr:colOff>
      <xdr:row>12</xdr:row>
      <xdr:rowOff>489503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5B7174D0-0E7C-6840-AA45-AD264D70AA39}"/>
            </a:ext>
          </a:extLst>
        </xdr:cNvPr>
        <xdr:cNvSpPr txBox="1"/>
      </xdr:nvSpPr>
      <xdr:spPr>
        <a:xfrm>
          <a:off x="4343400" y="7086600"/>
          <a:ext cx="4965700" cy="32440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1270000</xdr:colOff>
      <xdr:row>6</xdr:row>
      <xdr:rowOff>177800</xdr:rowOff>
    </xdr:from>
    <xdr:to>
      <xdr:col>9</xdr:col>
      <xdr:colOff>17118</xdr:colOff>
      <xdr:row>6</xdr:row>
      <xdr:rowOff>495299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C022E6C6-07A3-5F43-B94E-8744B2B3B961}"/>
            </a:ext>
          </a:extLst>
        </xdr:cNvPr>
        <xdr:cNvSpPr txBox="1"/>
      </xdr:nvSpPr>
      <xdr:spPr>
        <a:xfrm>
          <a:off x="14185900" y="3289300"/>
          <a:ext cx="3700118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1282700</xdr:colOff>
      <xdr:row>10</xdr:row>
      <xdr:rowOff>177800</xdr:rowOff>
    </xdr:from>
    <xdr:to>
      <xdr:col>9</xdr:col>
      <xdr:colOff>4418</xdr:colOff>
      <xdr:row>10</xdr:row>
      <xdr:rowOff>495299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75D9CC53-BE8E-4646-8CD0-D3B034BED3EA}"/>
            </a:ext>
          </a:extLst>
        </xdr:cNvPr>
        <xdr:cNvSpPr txBox="1"/>
      </xdr:nvSpPr>
      <xdr:spPr>
        <a:xfrm>
          <a:off x="14198600" y="5829300"/>
          <a:ext cx="3674718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1270000</xdr:colOff>
      <xdr:row>8</xdr:row>
      <xdr:rowOff>190500</xdr:rowOff>
    </xdr:from>
    <xdr:to>
      <xdr:col>7</xdr:col>
      <xdr:colOff>1295400</xdr:colOff>
      <xdr:row>8</xdr:row>
      <xdr:rowOff>508000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296205BA-8182-DE46-90DE-DB8BC32C9C3F}"/>
            </a:ext>
          </a:extLst>
        </xdr:cNvPr>
        <xdr:cNvSpPr txBox="1"/>
      </xdr:nvSpPr>
      <xdr:spPr>
        <a:xfrm>
          <a:off x="9232900" y="4572000"/>
          <a:ext cx="4978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1295400</xdr:colOff>
      <xdr:row>10</xdr:row>
      <xdr:rowOff>177800</xdr:rowOff>
    </xdr:from>
    <xdr:to>
      <xdr:col>5</xdr:col>
      <xdr:colOff>1295400</xdr:colOff>
      <xdr:row>10</xdr:row>
      <xdr:rowOff>495300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CBB0D59D-83EA-674A-B7D2-A7B524812657}"/>
            </a:ext>
          </a:extLst>
        </xdr:cNvPr>
        <xdr:cNvSpPr txBox="1"/>
      </xdr:nvSpPr>
      <xdr:spPr>
        <a:xfrm>
          <a:off x="4305300" y="5829300"/>
          <a:ext cx="49530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1333500</xdr:colOff>
      <xdr:row>12</xdr:row>
      <xdr:rowOff>165100</xdr:rowOff>
    </xdr:from>
    <xdr:to>
      <xdr:col>7</xdr:col>
      <xdr:colOff>1320800</xdr:colOff>
      <xdr:row>12</xdr:row>
      <xdr:rowOff>482600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FBC9C382-83F5-7D4D-9A43-A8F0E2201F72}"/>
            </a:ext>
          </a:extLst>
        </xdr:cNvPr>
        <xdr:cNvSpPr txBox="1"/>
      </xdr:nvSpPr>
      <xdr:spPr>
        <a:xfrm>
          <a:off x="9296400" y="7086600"/>
          <a:ext cx="4940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1242190</xdr:colOff>
      <xdr:row>8</xdr:row>
      <xdr:rowOff>190501</xdr:rowOff>
    </xdr:from>
    <xdr:to>
      <xdr:col>5</xdr:col>
      <xdr:colOff>1279270</xdr:colOff>
      <xdr:row>8</xdr:row>
      <xdr:rowOff>495301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22EBAB55-486C-744D-8425-943F326FFF04}"/>
            </a:ext>
          </a:extLst>
        </xdr:cNvPr>
        <xdr:cNvSpPr txBox="1"/>
      </xdr:nvSpPr>
      <xdr:spPr>
        <a:xfrm>
          <a:off x="4254964" y="4575246"/>
          <a:ext cx="4987299" cy="3048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1288540</xdr:colOff>
      <xdr:row>8</xdr:row>
      <xdr:rowOff>190500</xdr:rowOff>
    </xdr:from>
    <xdr:to>
      <xdr:col>9</xdr:col>
      <xdr:colOff>285</xdr:colOff>
      <xdr:row>8</xdr:row>
      <xdr:rowOff>508000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2517B8E-23E0-1E45-9EB7-6F554E12DCBB}"/>
            </a:ext>
          </a:extLst>
        </xdr:cNvPr>
        <xdr:cNvSpPr txBox="1"/>
      </xdr:nvSpPr>
      <xdr:spPr>
        <a:xfrm>
          <a:off x="14201752" y="4575245"/>
          <a:ext cx="3661964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1320800</xdr:colOff>
      <xdr:row>12</xdr:row>
      <xdr:rowOff>165100</xdr:rowOff>
    </xdr:from>
    <xdr:to>
      <xdr:col>8</xdr:col>
      <xdr:colOff>2475395</xdr:colOff>
      <xdr:row>12</xdr:row>
      <xdr:rowOff>482600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A4721A6D-581E-894F-B7CC-46E97DBE2595}"/>
            </a:ext>
          </a:extLst>
        </xdr:cNvPr>
        <xdr:cNvSpPr txBox="1"/>
      </xdr:nvSpPr>
      <xdr:spPr>
        <a:xfrm>
          <a:off x="14236700" y="7086600"/>
          <a:ext cx="3631095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1282700</xdr:colOff>
      <xdr:row>14</xdr:row>
      <xdr:rowOff>177800</xdr:rowOff>
    </xdr:from>
    <xdr:to>
      <xdr:col>5</xdr:col>
      <xdr:colOff>1358900</xdr:colOff>
      <xdr:row>14</xdr:row>
      <xdr:rowOff>495300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C7174E2D-770C-344F-B573-C48C3040F84F}"/>
            </a:ext>
          </a:extLst>
        </xdr:cNvPr>
        <xdr:cNvSpPr txBox="1"/>
      </xdr:nvSpPr>
      <xdr:spPr>
        <a:xfrm>
          <a:off x="4292600" y="8369300"/>
          <a:ext cx="5029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1358900</xdr:colOff>
      <xdr:row>14</xdr:row>
      <xdr:rowOff>177800</xdr:rowOff>
    </xdr:from>
    <xdr:to>
      <xdr:col>7</xdr:col>
      <xdr:colOff>1231900</xdr:colOff>
      <xdr:row>14</xdr:row>
      <xdr:rowOff>502203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AC5C8B56-0FD3-1B4D-8F28-DAE9BE75B5D5}"/>
            </a:ext>
          </a:extLst>
        </xdr:cNvPr>
        <xdr:cNvSpPr txBox="1"/>
      </xdr:nvSpPr>
      <xdr:spPr>
        <a:xfrm>
          <a:off x="9321800" y="8369300"/>
          <a:ext cx="4826000" cy="32440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1231900</xdr:colOff>
      <xdr:row>14</xdr:row>
      <xdr:rowOff>177800</xdr:rowOff>
    </xdr:from>
    <xdr:to>
      <xdr:col>9</xdr:col>
      <xdr:colOff>17118</xdr:colOff>
      <xdr:row>14</xdr:row>
      <xdr:rowOff>495299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4B4DA92C-BCBD-2B49-A3DA-59EF1C6765D9}"/>
            </a:ext>
          </a:extLst>
        </xdr:cNvPr>
        <xdr:cNvSpPr txBox="1"/>
      </xdr:nvSpPr>
      <xdr:spPr>
        <a:xfrm>
          <a:off x="14147800" y="8369300"/>
          <a:ext cx="3738218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8</xdr:row>
      <xdr:rowOff>190500</xdr:rowOff>
    </xdr:from>
    <xdr:to>
      <xdr:col>3</xdr:col>
      <xdr:colOff>1260730</xdr:colOff>
      <xdr:row>8</xdr:row>
      <xdr:rowOff>495300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BF8B53C-DB8B-1347-ABED-8075D75705A7}"/>
            </a:ext>
          </a:extLst>
        </xdr:cNvPr>
        <xdr:cNvSpPr txBox="1"/>
      </xdr:nvSpPr>
      <xdr:spPr>
        <a:xfrm>
          <a:off x="550364" y="4575245"/>
          <a:ext cx="3723140" cy="3048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10</xdr:row>
      <xdr:rowOff>177800</xdr:rowOff>
    </xdr:from>
    <xdr:to>
      <xdr:col>3</xdr:col>
      <xdr:colOff>1282700</xdr:colOff>
      <xdr:row>10</xdr:row>
      <xdr:rowOff>495300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46F0884-F18F-C944-B5AB-C2D6A4F0B5B7}"/>
            </a:ext>
          </a:extLst>
        </xdr:cNvPr>
        <xdr:cNvSpPr txBox="1"/>
      </xdr:nvSpPr>
      <xdr:spPr>
        <a:xfrm>
          <a:off x="558800" y="5829300"/>
          <a:ext cx="37338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12</xdr:row>
      <xdr:rowOff>152400</xdr:rowOff>
    </xdr:from>
    <xdr:to>
      <xdr:col>3</xdr:col>
      <xdr:colOff>1320800</xdr:colOff>
      <xdr:row>12</xdr:row>
      <xdr:rowOff>495300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7AEFC51-945C-AF48-B1D3-C9EF86FD2D3A}"/>
            </a:ext>
          </a:extLst>
        </xdr:cNvPr>
        <xdr:cNvSpPr txBox="1"/>
      </xdr:nvSpPr>
      <xdr:spPr>
        <a:xfrm>
          <a:off x="558800" y="7073900"/>
          <a:ext cx="3771900" cy="3429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14</xdr:row>
      <xdr:rowOff>177800</xdr:rowOff>
    </xdr:from>
    <xdr:to>
      <xdr:col>3</xdr:col>
      <xdr:colOff>1270000</xdr:colOff>
      <xdr:row>14</xdr:row>
      <xdr:rowOff>495300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94270C4-E118-3049-8C4E-FADCA2A36A18}"/>
            </a:ext>
          </a:extLst>
        </xdr:cNvPr>
        <xdr:cNvSpPr txBox="1"/>
      </xdr:nvSpPr>
      <xdr:spPr>
        <a:xfrm>
          <a:off x="546100" y="8369300"/>
          <a:ext cx="37338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466450</xdr:colOff>
      <xdr:row>1</xdr:row>
      <xdr:rowOff>558800</xdr:rowOff>
    </xdr:from>
    <xdr:to>
      <xdr:col>8</xdr:col>
      <xdr:colOff>1922642</xdr:colOff>
      <xdr:row>3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A4CE74-61B9-B842-8D71-A9B809C71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58850" y="749300"/>
          <a:ext cx="1456192" cy="1104900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9" name="Rectangle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E1F4FEC-7792-6947-AFF8-68A98DE3727D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1206500</xdr:colOff>
      <xdr:row>6</xdr:row>
      <xdr:rowOff>177800</xdr:rowOff>
    </xdr:from>
    <xdr:to>
      <xdr:col>8</xdr:col>
      <xdr:colOff>2470335</xdr:colOff>
      <xdr:row>6</xdr:row>
      <xdr:rowOff>495299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964AE623-F845-0040-B99F-33E1D33B8590}"/>
            </a:ext>
          </a:extLst>
        </xdr:cNvPr>
        <xdr:cNvSpPr txBox="1"/>
      </xdr:nvSpPr>
      <xdr:spPr>
        <a:xfrm>
          <a:off x="14122400" y="3289300"/>
          <a:ext cx="3740335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1257300</xdr:colOff>
      <xdr:row>10</xdr:row>
      <xdr:rowOff>165100</xdr:rowOff>
    </xdr:from>
    <xdr:to>
      <xdr:col>8</xdr:col>
      <xdr:colOff>2457635</xdr:colOff>
      <xdr:row>10</xdr:row>
      <xdr:rowOff>482599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B88DE3BC-A40F-0643-9F5D-715DCF2180F5}"/>
            </a:ext>
          </a:extLst>
        </xdr:cNvPr>
        <xdr:cNvSpPr txBox="1"/>
      </xdr:nvSpPr>
      <xdr:spPr>
        <a:xfrm>
          <a:off x="14173200" y="5816600"/>
          <a:ext cx="3676835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1333500</xdr:colOff>
      <xdr:row>14</xdr:row>
      <xdr:rowOff>177800</xdr:rowOff>
    </xdr:from>
    <xdr:to>
      <xdr:col>8</xdr:col>
      <xdr:colOff>2444935</xdr:colOff>
      <xdr:row>14</xdr:row>
      <xdr:rowOff>495299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E8BD7ED9-C828-824E-8987-202247802BC5}"/>
            </a:ext>
          </a:extLst>
        </xdr:cNvPr>
        <xdr:cNvSpPr txBox="1"/>
      </xdr:nvSpPr>
      <xdr:spPr>
        <a:xfrm>
          <a:off x="14249400" y="8369300"/>
          <a:ext cx="3587935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1219200</xdr:colOff>
      <xdr:row>8</xdr:row>
      <xdr:rowOff>177800</xdr:rowOff>
    </xdr:from>
    <xdr:to>
      <xdr:col>8</xdr:col>
      <xdr:colOff>2456436</xdr:colOff>
      <xdr:row>8</xdr:row>
      <xdr:rowOff>495299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229DEC75-BCAE-1742-BFC3-04B5BBC0BEE7}"/>
            </a:ext>
          </a:extLst>
        </xdr:cNvPr>
        <xdr:cNvSpPr txBox="1"/>
      </xdr:nvSpPr>
      <xdr:spPr>
        <a:xfrm>
          <a:off x="14135100" y="4559300"/>
          <a:ext cx="3713736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1282700</xdr:colOff>
      <xdr:row>12</xdr:row>
      <xdr:rowOff>165100</xdr:rowOff>
    </xdr:from>
    <xdr:to>
      <xdr:col>9</xdr:col>
      <xdr:colOff>5336</xdr:colOff>
      <xdr:row>12</xdr:row>
      <xdr:rowOff>482599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F94F151-DEFE-A14B-AF92-74B355698001}"/>
            </a:ext>
          </a:extLst>
        </xdr:cNvPr>
        <xdr:cNvSpPr txBox="1"/>
      </xdr:nvSpPr>
      <xdr:spPr>
        <a:xfrm>
          <a:off x="14198600" y="7086600"/>
          <a:ext cx="3675636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1270000</xdr:colOff>
      <xdr:row>10</xdr:row>
      <xdr:rowOff>165100</xdr:rowOff>
    </xdr:from>
    <xdr:to>
      <xdr:col>5</xdr:col>
      <xdr:colOff>1320800</xdr:colOff>
      <xdr:row>10</xdr:row>
      <xdr:rowOff>482600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A080F5A8-C3A5-7E41-A511-43096C23D6F1}"/>
            </a:ext>
          </a:extLst>
        </xdr:cNvPr>
        <xdr:cNvSpPr txBox="1"/>
      </xdr:nvSpPr>
      <xdr:spPr>
        <a:xfrm>
          <a:off x="4279900" y="5816600"/>
          <a:ext cx="5003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1282700</xdr:colOff>
      <xdr:row>14</xdr:row>
      <xdr:rowOff>177800</xdr:rowOff>
    </xdr:from>
    <xdr:to>
      <xdr:col>5</xdr:col>
      <xdr:colOff>1358900</xdr:colOff>
      <xdr:row>14</xdr:row>
      <xdr:rowOff>495300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F6B0A8D8-157A-4148-A2EF-620916A81195}"/>
            </a:ext>
          </a:extLst>
        </xdr:cNvPr>
        <xdr:cNvSpPr txBox="1"/>
      </xdr:nvSpPr>
      <xdr:spPr>
        <a:xfrm>
          <a:off x="4292600" y="8369300"/>
          <a:ext cx="5029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1320800</xdr:colOff>
      <xdr:row>12</xdr:row>
      <xdr:rowOff>165100</xdr:rowOff>
    </xdr:from>
    <xdr:to>
      <xdr:col>7</xdr:col>
      <xdr:colOff>1270000</xdr:colOff>
      <xdr:row>12</xdr:row>
      <xdr:rowOff>482600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BA05C4C-F6F8-8C4F-8BCE-2F021D3F2BD7}"/>
            </a:ext>
          </a:extLst>
        </xdr:cNvPr>
        <xdr:cNvSpPr txBox="1"/>
      </xdr:nvSpPr>
      <xdr:spPr>
        <a:xfrm>
          <a:off x="9283700" y="7086600"/>
          <a:ext cx="4902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1320800</xdr:colOff>
      <xdr:row>8</xdr:row>
      <xdr:rowOff>177800</xdr:rowOff>
    </xdr:from>
    <xdr:to>
      <xdr:col>7</xdr:col>
      <xdr:colOff>1231900</xdr:colOff>
      <xdr:row>8</xdr:row>
      <xdr:rowOff>495300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32429B44-56F4-394D-957D-7138032256DD}"/>
            </a:ext>
          </a:extLst>
        </xdr:cNvPr>
        <xdr:cNvSpPr txBox="1"/>
      </xdr:nvSpPr>
      <xdr:spPr>
        <a:xfrm>
          <a:off x="9283700" y="4559300"/>
          <a:ext cx="4864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1282700</xdr:colOff>
      <xdr:row>10</xdr:row>
      <xdr:rowOff>165100</xdr:rowOff>
    </xdr:from>
    <xdr:to>
      <xdr:col>7</xdr:col>
      <xdr:colOff>1257300</xdr:colOff>
      <xdr:row>10</xdr:row>
      <xdr:rowOff>482600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776A7E44-97DC-6746-9DAE-45D13AF17707}"/>
            </a:ext>
          </a:extLst>
        </xdr:cNvPr>
        <xdr:cNvSpPr txBox="1"/>
      </xdr:nvSpPr>
      <xdr:spPr>
        <a:xfrm>
          <a:off x="9245600" y="5816600"/>
          <a:ext cx="49276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1295400</xdr:colOff>
      <xdr:row>8</xdr:row>
      <xdr:rowOff>177800</xdr:rowOff>
    </xdr:from>
    <xdr:to>
      <xdr:col>5</xdr:col>
      <xdr:colOff>1320800</xdr:colOff>
      <xdr:row>8</xdr:row>
      <xdr:rowOff>495300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2369310B-B9A0-5041-B75D-C5861CADF0BF}"/>
            </a:ext>
          </a:extLst>
        </xdr:cNvPr>
        <xdr:cNvSpPr txBox="1"/>
      </xdr:nvSpPr>
      <xdr:spPr>
        <a:xfrm>
          <a:off x="4305300" y="4559300"/>
          <a:ext cx="49784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1270000</xdr:colOff>
      <xdr:row>12</xdr:row>
      <xdr:rowOff>165100</xdr:rowOff>
    </xdr:from>
    <xdr:to>
      <xdr:col>5</xdr:col>
      <xdr:colOff>1308100</xdr:colOff>
      <xdr:row>12</xdr:row>
      <xdr:rowOff>482600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82163A74-3965-964E-B64E-A75707242AB1}"/>
            </a:ext>
          </a:extLst>
        </xdr:cNvPr>
        <xdr:cNvSpPr txBox="1"/>
      </xdr:nvSpPr>
      <xdr:spPr>
        <a:xfrm>
          <a:off x="4279900" y="7086600"/>
          <a:ext cx="49911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1346200</xdr:colOff>
      <xdr:row>14</xdr:row>
      <xdr:rowOff>177800</xdr:rowOff>
    </xdr:from>
    <xdr:to>
      <xdr:col>7</xdr:col>
      <xdr:colOff>1333500</xdr:colOff>
      <xdr:row>14</xdr:row>
      <xdr:rowOff>495300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887E06F3-D8F6-A949-918A-DF2C8DEAE00C}"/>
            </a:ext>
          </a:extLst>
        </xdr:cNvPr>
        <xdr:cNvSpPr txBox="1"/>
      </xdr:nvSpPr>
      <xdr:spPr>
        <a:xfrm>
          <a:off x="9309100" y="8369300"/>
          <a:ext cx="49403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1295400</xdr:colOff>
      <xdr:row>16</xdr:row>
      <xdr:rowOff>215900</xdr:rowOff>
    </xdr:from>
    <xdr:to>
      <xdr:col>4</xdr:col>
      <xdr:colOff>1193800</xdr:colOff>
      <xdr:row>16</xdr:row>
      <xdr:rowOff>533400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E74301DA-3A4C-1347-A8FC-26117B90FA0C}"/>
            </a:ext>
          </a:extLst>
        </xdr:cNvPr>
        <xdr:cNvSpPr txBox="1"/>
      </xdr:nvSpPr>
      <xdr:spPr>
        <a:xfrm>
          <a:off x="4305300" y="9677400"/>
          <a:ext cx="23749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8</xdr:row>
      <xdr:rowOff>177800</xdr:rowOff>
    </xdr:from>
    <xdr:to>
      <xdr:col>3</xdr:col>
      <xdr:colOff>1295400</xdr:colOff>
      <xdr:row>8</xdr:row>
      <xdr:rowOff>495300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CF31D15-8C13-BC48-A018-9A19ECFA37F5}"/>
            </a:ext>
          </a:extLst>
        </xdr:cNvPr>
        <xdr:cNvSpPr txBox="1"/>
      </xdr:nvSpPr>
      <xdr:spPr>
        <a:xfrm>
          <a:off x="546100" y="4559300"/>
          <a:ext cx="3759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165100</xdr:rowOff>
    </xdr:from>
    <xdr:to>
      <xdr:col>3</xdr:col>
      <xdr:colOff>1257300</xdr:colOff>
      <xdr:row>10</xdr:row>
      <xdr:rowOff>482600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12BE612-7EE1-AD49-9C53-0BBEAFBBF3B9}"/>
            </a:ext>
          </a:extLst>
        </xdr:cNvPr>
        <xdr:cNvSpPr txBox="1"/>
      </xdr:nvSpPr>
      <xdr:spPr>
        <a:xfrm>
          <a:off x="546100" y="5816600"/>
          <a:ext cx="37211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12</xdr:row>
      <xdr:rowOff>165100</xdr:rowOff>
    </xdr:from>
    <xdr:to>
      <xdr:col>3</xdr:col>
      <xdr:colOff>1270000</xdr:colOff>
      <xdr:row>12</xdr:row>
      <xdr:rowOff>482600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C099DB7-6150-574D-8444-B4A92B8C1707}"/>
            </a:ext>
          </a:extLst>
        </xdr:cNvPr>
        <xdr:cNvSpPr txBox="1"/>
      </xdr:nvSpPr>
      <xdr:spPr>
        <a:xfrm>
          <a:off x="546100" y="7086600"/>
          <a:ext cx="3733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14</xdr:row>
      <xdr:rowOff>177800</xdr:rowOff>
    </xdr:from>
    <xdr:to>
      <xdr:col>3</xdr:col>
      <xdr:colOff>1270000</xdr:colOff>
      <xdr:row>14</xdr:row>
      <xdr:rowOff>495300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0C4B1A8-E762-BB41-96C5-C9E0D7F7B66D}"/>
            </a:ext>
          </a:extLst>
        </xdr:cNvPr>
        <xdr:cNvSpPr txBox="1"/>
      </xdr:nvSpPr>
      <xdr:spPr>
        <a:xfrm>
          <a:off x="558800" y="8369300"/>
          <a:ext cx="37211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16</xdr:row>
      <xdr:rowOff>215900</xdr:rowOff>
    </xdr:from>
    <xdr:to>
      <xdr:col>3</xdr:col>
      <xdr:colOff>1295400</xdr:colOff>
      <xdr:row>16</xdr:row>
      <xdr:rowOff>533400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C49486E-F977-B042-9DD7-EDF1B8354B4A}"/>
            </a:ext>
          </a:extLst>
        </xdr:cNvPr>
        <xdr:cNvSpPr txBox="1"/>
      </xdr:nvSpPr>
      <xdr:spPr>
        <a:xfrm>
          <a:off x="558800" y="9677400"/>
          <a:ext cx="3746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517250</xdr:colOff>
      <xdr:row>1</xdr:row>
      <xdr:rowOff>457200</xdr:rowOff>
    </xdr:from>
    <xdr:to>
      <xdr:col>8</xdr:col>
      <xdr:colOff>1973442</xdr:colOff>
      <xdr:row>3</xdr:row>
      <xdr:rowOff>355600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98200A-28EA-E04F-9321-139663225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09650" y="647700"/>
          <a:ext cx="1456192" cy="1104900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8" name="Rectangle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5AB9B2F-C428-4441-ACA4-F28AF7194508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12700</xdr:colOff>
      <xdr:row>6</xdr:row>
      <xdr:rowOff>165100</xdr:rowOff>
    </xdr:from>
    <xdr:to>
      <xdr:col>3</xdr:col>
      <xdr:colOff>1308100</xdr:colOff>
      <xdr:row>6</xdr:row>
      <xdr:rowOff>482600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F56BDCE8-E3AC-B84F-A837-E27C04C24008}"/>
            </a:ext>
          </a:extLst>
        </xdr:cNvPr>
        <xdr:cNvSpPr txBox="1"/>
      </xdr:nvSpPr>
      <xdr:spPr>
        <a:xfrm>
          <a:off x="546100" y="3276600"/>
          <a:ext cx="37719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1231900</xdr:colOff>
      <xdr:row>10</xdr:row>
      <xdr:rowOff>177800</xdr:rowOff>
    </xdr:from>
    <xdr:to>
      <xdr:col>5</xdr:col>
      <xdr:colOff>1282700</xdr:colOff>
      <xdr:row>10</xdr:row>
      <xdr:rowOff>495300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28C63E75-C2FB-EA4C-99EA-AB4487F4E5F9}"/>
            </a:ext>
          </a:extLst>
        </xdr:cNvPr>
        <xdr:cNvSpPr txBox="1"/>
      </xdr:nvSpPr>
      <xdr:spPr>
        <a:xfrm>
          <a:off x="4241800" y="5829300"/>
          <a:ext cx="5003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1155700</xdr:colOff>
      <xdr:row>14</xdr:row>
      <xdr:rowOff>177800</xdr:rowOff>
    </xdr:from>
    <xdr:to>
      <xdr:col>5</xdr:col>
      <xdr:colOff>1346200</xdr:colOff>
      <xdr:row>14</xdr:row>
      <xdr:rowOff>495300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6678F4A4-8AC6-AD45-A021-92BDC7AB5894}"/>
            </a:ext>
          </a:extLst>
        </xdr:cNvPr>
        <xdr:cNvSpPr txBox="1"/>
      </xdr:nvSpPr>
      <xdr:spPr>
        <a:xfrm>
          <a:off x="4165600" y="8369300"/>
          <a:ext cx="5143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1308100</xdr:colOff>
      <xdr:row>12</xdr:row>
      <xdr:rowOff>165100</xdr:rowOff>
    </xdr:from>
    <xdr:to>
      <xdr:col>7</xdr:col>
      <xdr:colOff>1206500</xdr:colOff>
      <xdr:row>12</xdr:row>
      <xdr:rowOff>482600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1C33E9F9-EC86-A24E-B431-B8CBAA6A960B}"/>
            </a:ext>
          </a:extLst>
        </xdr:cNvPr>
        <xdr:cNvSpPr txBox="1"/>
      </xdr:nvSpPr>
      <xdr:spPr>
        <a:xfrm>
          <a:off x="9271000" y="7086600"/>
          <a:ext cx="4851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1270000</xdr:colOff>
      <xdr:row>8</xdr:row>
      <xdr:rowOff>177800</xdr:rowOff>
    </xdr:from>
    <xdr:to>
      <xdr:col>9</xdr:col>
      <xdr:colOff>12700</xdr:colOff>
      <xdr:row>8</xdr:row>
      <xdr:rowOff>495300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D3F353F9-1DE0-0246-808A-17F0ADDD0276}"/>
            </a:ext>
          </a:extLst>
        </xdr:cNvPr>
        <xdr:cNvSpPr txBox="1"/>
      </xdr:nvSpPr>
      <xdr:spPr>
        <a:xfrm>
          <a:off x="14185900" y="4559300"/>
          <a:ext cx="36957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1282700</xdr:colOff>
      <xdr:row>6</xdr:row>
      <xdr:rowOff>165100</xdr:rowOff>
    </xdr:from>
    <xdr:to>
      <xdr:col>5</xdr:col>
      <xdr:colOff>1295400</xdr:colOff>
      <xdr:row>6</xdr:row>
      <xdr:rowOff>482599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954DB4E4-83E6-4641-AB28-E0BDDB802CD8}"/>
            </a:ext>
          </a:extLst>
        </xdr:cNvPr>
        <xdr:cNvSpPr txBox="1"/>
      </xdr:nvSpPr>
      <xdr:spPr>
        <a:xfrm>
          <a:off x="4292600" y="3276600"/>
          <a:ext cx="49657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1282700</xdr:colOff>
      <xdr:row>8</xdr:row>
      <xdr:rowOff>177800</xdr:rowOff>
    </xdr:from>
    <xdr:to>
      <xdr:col>5</xdr:col>
      <xdr:colOff>1270000</xdr:colOff>
      <xdr:row>8</xdr:row>
      <xdr:rowOff>495299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AB194E77-6B82-594E-8979-2B6E7A56B12E}"/>
            </a:ext>
          </a:extLst>
        </xdr:cNvPr>
        <xdr:cNvSpPr txBox="1"/>
      </xdr:nvSpPr>
      <xdr:spPr>
        <a:xfrm>
          <a:off x="4292600" y="4559300"/>
          <a:ext cx="49403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1282700</xdr:colOff>
      <xdr:row>10</xdr:row>
      <xdr:rowOff>177800</xdr:rowOff>
    </xdr:from>
    <xdr:to>
      <xdr:col>7</xdr:col>
      <xdr:colOff>1231900</xdr:colOff>
      <xdr:row>10</xdr:row>
      <xdr:rowOff>495299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EB4076F7-2AF2-C54C-BDF1-C80A7A58A0A8}"/>
            </a:ext>
          </a:extLst>
        </xdr:cNvPr>
        <xdr:cNvSpPr txBox="1"/>
      </xdr:nvSpPr>
      <xdr:spPr>
        <a:xfrm>
          <a:off x="9245600" y="5829300"/>
          <a:ext cx="49022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1193800</xdr:colOff>
      <xdr:row>12</xdr:row>
      <xdr:rowOff>165100</xdr:rowOff>
    </xdr:from>
    <xdr:to>
      <xdr:col>5</xdr:col>
      <xdr:colOff>1320800</xdr:colOff>
      <xdr:row>12</xdr:row>
      <xdr:rowOff>482599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50E994F9-6A1D-5644-82DF-ED3E5192AA1A}"/>
            </a:ext>
          </a:extLst>
        </xdr:cNvPr>
        <xdr:cNvSpPr txBox="1"/>
      </xdr:nvSpPr>
      <xdr:spPr>
        <a:xfrm>
          <a:off x="4203700" y="7086600"/>
          <a:ext cx="50800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1346200</xdr:colOff>
      <xdr:row>14</xdr:row>
      <xdr:rowOff>177800</xdr:rowOff>
    </xdr:from>
    <xdr:to>
      <xdr:col>7</xdr:col>
      <xdr:colOff>1270000</xdr:colOff>
      <xdr:row>14</xdr:row>
      <xdr:rowOff>495299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7B57B9C8-B121-5C41-ABB6-FD0CF1331AB9}"/>
            </a:ext>
          </a:extLst>
        </xdr:cNvPr>
        <xdr:cNvSpPr txBox="1"/>
      </xdr:nvSpPr>
      <xdr:spPr>
        <a:xfrm>
          <a:off x="9309100" y="8369300"/>
          <a:ext cx="48768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1282700</xdr:colOff>
      <xdr:row>6</xdr:row>
      <xdr:rowOff>165100</xdr:rowOff>
    </xdr:from>
    <xdr:to>
      <xdr:col>7</xdr:col>
      <xdr:colOff>1257300</xdr:colOff>
      <xdr:row>6</xdr:row>
      <xdr:rowOff>482599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C22C7B17-5DBC-A040-9AB1-3AE59F02FA7F}"/>
            </a:ext>
          </a:extLst>
        </xdr:cNvPr>
        <xdr:cNvSpPr txBox="1"/>
      </xdr:nvSpPr>
      <xdr:spPr>
        <a:xfrm>
          <a:off x="9245600" y="3276600"/>
          <a:ext cx="49276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1231900</xdr:colOff>
      <xdr:row>10</xdr:row>
      <xdr:rowOff>177800</xdr:rowOff>
    </xdr:from>
    <xdr:to>
      <xdr:col>8</xdr:col>
      <xdr:colOff>2469136</xdr:colOff>
      <xdr:row>10</xdr:row>
      <xdr:rowOff>495299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8781C92D-0B34-F54D-9B4C-1951FDFF4BCE}"/>
            </a:ext>
          </a:extLst>
        </xdr:cNvPr>
        <xdr:cNvSpPr txBox="1"/>
      </xdr:nvSpPr>
      <xdr:spPr>
        <a:xfrm>
          <a:off x="14147800" y="5829300"/>
          <a:ext cx="3713736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1270001</xdr:colOff>
      <xdr:row>8</xdr:row>
      <xdr:rowOff>177800</xdr:rowOff>
    </xdr:from>
    <xdr:to>
      <xdr:col>7</xdr:col>
      <xdr:colOff>1257301</xdr:colOff>
      <xdr:row>8</xdr:row>
      <xdr:rowOff>495300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1138CA3A-3991-E34E-9D09-626B9FF99D51}"/>
            </a:ext>
          </a:extLst>
        </xdr:cNvPr>
        <xdr:cNvSpPr txBox="1"/>
      </xdr:nvSpPr>
      <xdr:spPr>
        <a:xfrm>
          <a:off x="9232901" y="4559300"/>
          <a:ext cx="4940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1206500</xdr:colOff>
      <xdr:row>12</xdr:row>
      <xdr:rowOff>165100</xdr:rowOff>
    </xdr:from>
    <xdr:to>
      <xdr:col>9</xdr:col>
      <xdr:colOff>26505</xdr:colOff>
      <xdr:row>12</xdr:row>
      <xdr:rowOff>482600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4D1F764C-A7BE-544F-99AB-9EFEF8AAC3C9}"/>
            </a:ext>
          </a:extLst>
        </xdr:cNvPr>
        <xdr:cNvSpPr txBox="1"/>
      </xdr:nvSpPr>
      <xdr:spPr>
        <a:xfrm>
          <a:off x="14122400" y="7086600"/>
          <a:ext cx="3773005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8</xdr:row>
      <xdr:rowOff>177800</xdr:rowOff>
    </xdr:from>
    <xdr:to>
      <xdr:col>3</xdr:col>
      <xdr:colOff>1270000</xdr:colOff>
      <xdr:row>8</xdr:row>
      <xdr:rowOff>495300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6CD76EB-7183-3148-A0C9-FBB748D8D943}"/>
            </a:ext>
          </a:extLst>
        </xdr:cNvPr>
        <xdr:cNvSpPr txBox="1"/>
      </xdr:nvSpPr>
      <xdr:spPr>
        <a:xfrm>
          <a:off x="558800" y="4559300"/>
          <a:ext cx="3721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10</xdr:row>
      <xdr:rowOff>177800</xdr:rowOff>
    </xdr:from>
    <xdr:to>
      <xdr:col>3</xdr:col>
      <xdr:colOff>1219200</xdr:colOff>
      <xdr:row>10</xdr:row>
      <xdr:rowOff>495300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E8A1E3D-7062-BE4E-B3F9-3FC5528D2AD5}"/>
            </a:ext>
          </a:extLst>
        </xdr:cNvPr>
        <xdr:cNvSpPr txBox="1"/>
      </xdr:nvSpPr>
      <xdr:spPr>
        <a:xfrm>
          <a:off x="558800" y="5829300"/>
          <a:ext cx="36703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12</xdr:row>
      <xdr:rowOff>165100</xdr:rowOff>
    </xdr:from>
    <xdr:to>
      <xdr:col>3</xdr:col>
      <xdr:colOff>1193800</xdr:colOff>
      <xdr:row>12</xdr:row>
      <xdr:rowOff>482600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4C3F732-76E8-A842-B090-14C8CB05E2D3}"/>
            </a:ext>
          </a:extLst>
        </xdr:cNvPr>
        <xdr:cNvSpPr txBox="1"/>
      </xdr:nvSpPr>
      <xdr:spPr>
        <a:xfrm>
          <a:off x="546100" y="7086600"/>
          <a:ext cx="3657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14</xdr:row>
      <xdr:rowOff>177800</xdr:rowOff>
    </xdr:from>
    <xdr:to>
      <xdr:col>3</xdr:col>
      <xdr:colOff>1143000</xdr:colOff>
      <xdr:row>14</xdr:row>
      <xdr:rowOff>495300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B3B73DD-20B2-5A43-A6A0-472427F5E44F}"/>
            </a:ext>
          </a:extLst>
        </xdr:cNvPr>
        <xdr:cNvSpPr txBox="1"/>
      </xdr:nvSpPr>
      <xdr:spPr>
        <a:xfrm>
          <a:off x="546100" y="8369300"/>
          <a:ext cx="36068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1257300</xdr:colOff>
      <xdr:row>6</xdr:row>
      <xdr:rowOff>165100</xdr:rowOff>
    </xdr:from>
    <xdr:to>
      <xdr:col>9</xdr:col>
      <xdr:colOff>0</xdr:colOff>
      <xdr:row>6</xdr:row>
      <xdr:rowOff>482599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93375E3-1C3F-F640-843E-5D31FFD569AE}"/>
            </a:ext>
          </a:extLst>
        </xdr:cNvPr>
        <xdr:cNvSpPr txBox="1"/>
      </xdr:nvSpPr>
      <xdr:spPr>
        <a:xfrm>
          <a:off x="14173200" y="3276600"/>
          <a:ext cx="36957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466450</xdr:colOff>
      <xdr:row>1</xdr:row>
      <xdr:rowOff>457200</xdr:rowOff>
    </xdr:from>
    <xdr:to>
      <xdr:col>8</xdr:col>
      <xdr:colOff>1922642</xdr:colOff>
      <xdr:row>3</xdr:row>
      <xdr:rowOff>355600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89845A-2F7F-3A4F-BCFA-6C7CE634F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58850" y="647700"/>
          <a:ext cx="1456192" cy="1104900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8" name="Rectangle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1BEE000-100F-654F-AEA1-5917CD8BA370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 Medium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 Medium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1244600</xdr:colOff>
      <xdr:row>6</xdr:row>
      <xdr:rowOff>165100</xdr:rowOff>
    </xdr:from>
    <xdr:to>
      <xdr:col>9</xdr:col>
      <xdr:colOff>5336</xdr:colOff>
      <xdr:row>6</xdr:row>
      <xdr:rowOff>482599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8E24310-D602-7540-B1CD-8DA893B7D18F}"/>
            </a:ext>
          </a:extLst>
        </xdr:cNvPr>
        <xdr:cNvSpPr txBox="1"/>
      </xdr:nvSpPr>
      <xdr:spPr>
        <a:xfrm>
          <a:off x="14160500" y="3276600"/>
          <a:ext cx="3713736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1206500</xdr:colOff>
      <xdr:row>10</xdr:row>
      <xdr:rowOff>177800</xdr:rowOff>
    </xdr:from>
    <xdr:to>
      <xdr:col>8</xdr:col>
      <xdr:colOff>2469136</xdr:colOff>
      <xdr:row>10</xdr:row>
      <xdr:rowOff>495299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6F476E43-75C5-184E-B9E6-534119783A4D}"/>
            </a:ext>
          </a:extLst>
        </xdr:cNvPr>
        <xdr:cNvSpPr txBox="1"/>
      </xdr:nvSpPr>
      <xdr:spPr>
        <a:xfrm>
          <a:off x="14122400" y="5829300"/>
          <a:ext cx="3739136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1168400</xdr:colOff>
      <xdr:row>14</xdr:row>
      <xdr:rowOff>177800</xdr:rowOff>
    </xdr:from>
    <xdr:to>
      <xdr:col>9</xdr:col>
      <xdr:colOff>18036</xdr:colOff>
      <xdr:row>14</xdr:row>
      <xdr:rowOff>495299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46C3C26B-180C-8840-A8A2-27CC39B220C9}"/>
            </a:ext>
          </a:extLst>
        </xdr:cNvPr>
        <xdr:cNvSpPr txBox="1"/>
      </xdr:nvSpPr>
      <xdr:spPr>
        <a:xfrm>
          <a:off x="14084300" y="8369300"/>
          <a:ext cx="3802636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1206500</xdr:colOff>
      <xdr:row>8</xdr:row>
      <xdr:rowOff>177800</xdr:rowOff>
    </xdr:from>
    <xdr:to>
      <xdr:col>8</xdr:col>
      <xdr:colOff>2468218</xdr:colOff>
      <xdr:row>8</xdr:row>
      <xdr:rowOff>495299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DD5866-3EBC-5747-9606-BA29396F2258}"/>
            </a:ext>
          </a:extLst>
        </xdr:cNvPr>
        <xdr:cNvSpPr txBox="1"/>
      </xdr:nvSpPr>
      <xdr:spPr>
        <a:xfrm>
          <a:off x="14122400" y="4559300"/>
          <a:ext cx="3738218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1206500</xdr:colOff>
      <xdr:row>12</xdr:row>
      <xdr:rowOff>165100</xdr:rowOff>
    </xdr:from>
    <xdr:to>
      <xdr:col>9</xdr:col>
      <xdr:colOff>4418</xdr:colOff>
      <xdr:row>12</xdr:row>
      <xdr:rowOff>482599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FDC160DB-F537-F345-BFA0-92A8E17B38B1}"/>
            </a:ext>
          </a:extLst>
        </xdr:cNvPr>
        <xdr:cNvSpPr txBox="1"/>
      </xdr:nvSpPr>
      <xdr:spPr>
        <a:xfrm>
          <a:off x="14122400" y="7086600"/>
          <a:ext cx="3750918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1282700</xdr:colOff>
      <xdr:row>8</xdr:row>
      <xdr:rowOff>177800</xdr:rowOff>
    </xdr:from>
    <xdr:to>
      <xdr:col>7</xdr:col>
      <xdr:colOff>1193800</xdr:colOff>
      <xdr:row>8</xdr:row>
      <xdr:rowOff>502203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7BD63A4C-DCA8-FA40-89AD-03C38AEAD602}"/>
            </a:ext>
          </a:extLst>
        </xdr:cNvPr>
        <xdr:cNvSpPr txBox="1"/>
      </xdr:nvSpPr>
      <xdr:spPr>
        <a:xfrm>
          <a:off x="9245600" y="4559300"/>
          <a:ext cx="4864100" cy="32440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1257300</xdr:colOff>
      <xdr:row>10</xdr:row>
      <xdr:rowOff>177801</xdr:rowOff>
    </xdr:from>
    <xdr:to>
      <xdr:col>5</xdr:col>
      <xdr:colOff>1282700</xdr:colOff>
      <xdr:row>10</xdr:row>
      <xdr:rowOff>495301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F7730E47-5E19-5A4B-A319-69141FB5DA8C}"/>
            </a:ext>
          </a:extLst>
        </xdr:cNvPr>
        <xdr:cNvSpPr txBox="1"/>
      </xdr:nvSpPr>
      <xdr:spPr>
        <a:xfrm>
          <a:off x="4267200" y="5829301"/>
          <a:ext cx="4978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1282700</xdr:colOff>
      <xdr:row>12</xdr:row>
      <xdr:rowOff>165101</xdr:rowOff>
    </xdr:from>
    <xdr:to>
      <xdr:col>7</xdr:col>
      <xdr:colOff>1193800</xdr:colOff>
      <xdr:row>12</xdr:row>
      <xdr:rowOff>482601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20A097F1-158B-474C-AC09-13FA94625701}"/>
            </a:ext>
          </a:extLst>
        </xdr:cNvPr>
        <xdr:cNvSpPr txBox="1"/>
      </xdr:nvSpPr>
      <xdr:spPr>
        <a:xfrm>
          <a:off x="9245600" y="7086601"/>
          <a:ext cx="4864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1206500</xdr:colOff>
      <xdr:row>14</xdr:row>
      <xdr:rowOff>177800</xdr:rowOff>
    </xdr:from>
    <xdr:to>
      <xdr:col>5</xdr:col>
      <xdr:colOff>1308100</xdr:colOff>
      <xdr:row>14</xdr:row>
      <xdr:rowOff>502203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AFABEAD-F7F5-0545-9319-C9C32551533D}"/>
            </a:ext>
          </a:extLst>
        </xdr:cNvPr>
        <xdr:cNvSpPr txBox="1"/>
      </xdr:nvSpPr>
      <xdr:spPr>
        <a:xfrm>
          <a:off x="4216400" y="8369300"/>
          <a:ext cx="5054600" cy="32440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1270000</xdr:colOff>
      <xdr:row>8</xdr:row>
      <xdr:rowOff>177800</xdr:rowOff>
    </xdr:from>
    <xdr:to>
      <xdr:col>5</xdr:col>
      <xdr:colOff>1270000</xdr:colOff>
      <xdr:row>8</xdr:row>
      <xdr:rowOff>495300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134DC555-A003-104E-9A66-09B82D5665E7}"/>
            </a:ext>
          </a:extLst>
        </xdr:cNvPr>
        <xdr:cNvSpPr txBox="1"/>
      </xdr:nvSpPr>
      <xdr:spPr>
        <a:xfrm>
          <a:off x="4279900" y="4559300"/>
          <a:ext cx="49530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B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1282700</xdr:colOff>
      <xdr:row>10</xdr:row>
      <xdr:rowOff>177800</xdr:rowOff>
    </xdr:from>
    <xdr:to>
      <xdr:col>7</xdr:col>
      <xdr:colOff>1219200</xdr:colOff>
      <xdr:row>10</xdr:row>
      <xdr:rowOff>495300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E14E8458-7207-1844-B460-5894A62930C2}"/>
            </a:ext>
          </a:extLst>
        </xdr:cNvPr>
        <xdr:cNvSpPr txBox="1"/>
      </xdr:nvSpPr>
      <xdr:spPr>
        <a:xfrm>
          <a:off x="9245600" y="5829300"/>
          <a:ext cx="48895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B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1231900</xdr:colOff>
      <xdr:row>12</xdr:row>
      <xdr:rowOff>165100</xdr:rowOff>
    </xdr:from>
    <xdr:to>
      <xdr:col>5</xdr:col>
      <xdr:colOff>1282700</xdr:colOff>
      <xdr:row>12</xdr:row>
      <xdr:rowOff>482600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BF7FFACA-A3E8-654E-9F63-725ABC5BFABF}"/>
            </a:ext>
          </a:extLst>
        </xdr:cNvPr>
        <xdr:cNvSpPr txBox="1"/>
      </xdr:nvSpPr>
      <xdr:spPr>
        <a:xfrm>
          <a:off x="4241800" y="7086600"/>
          <a:ext cx="50038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B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1308100</xdr:colOff>
      <xdr:row>14</xdr:row>
      <xdr:rowOff>177800</xdr:rowOff>
    </xdr:from>
    <xdr:to>
      <xdr:col>7</xdr:col>
      <xdr:colOff>1168400</xdr:colOff>
      <xdr:row>14</xdr:row>
      <xdr:rowOff>495300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1E2B388E-DA49-7B4D-93E0-7F225D842C56}"/>
            </a:ext>
          </a:extLst>
        </xdr:cNvPr>
        <xdr:cNvSpPr txBox="1"/>
      </xdr:nvSpPr>
      <xdr:spPr>
        <a:xfrm>
          <a:off x="9271000" y="8369300"/>
          <a:ext cx="48133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B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0</xdr:colOff>
      <xdr:row>6</xdr:row>
      <xdr:rowOff>165100</xdr:rowOff>
    </xdr:from>
    <xdr:to>
      <xdr:col>7</xdr:col>
      <xdr:colOff>1257300</xdr:colOff>
      <xdr:row>6</xdr:row>
      <xdr:rowOff>482599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C9E6599-C054-8F44-B435-298E93FC37EF}"/>
            </a:ext>
          </a:extLst>
        </xdr:cNvPr>
        <xdr:cNvSpPr txBox="1"/>
      </xdr:nvSpPr>
      <xdr:spPr>
        <a:xfrm>
          <a:off x="10439400" y="3276600"/>
          <a:ext cx="37338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8</xdr:row>
      <xdr:rowOff>177800</xdr:rowOff>
    </xdr:from>
    <xdr:to>
      <xdr:col>3</xdr:col>
      <xdr:colOff>1257300</xdr:colOff>
      <xdr:row>8</xdr:row>
      <xdr:rowOff>495299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5AA3F8C-0E4A-8E4F-901C-670E7FD21687}"/>
            </a:ext>
          </a:extLst>
        </xdr:cNvPr>
        <xdr:cNvSpPr txBox="1"/>
      </xdr:nvSpPr>
      <xdr:spPr>
        <a:xfrm>
          <a:off x="533400" y="4559300"/>
          <a:ext cx="37338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10</xdr:row>
      <xdr:rowOff>177800</xdr:rowOff>
    </xdr:from>
    <xdr:to>
      <xdr:col>3</xdr:col>
      <xdr:colOff>1257300</xdr:colOff>
      <xdr:row>10</xdr:row>
      <xdr:rowOff>495299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5C0DBF4-BD43-4B4E-A71A-B495F73E45A5}"/>
            </a:ext>
          </a:extLst>
        </xdr:cNvPr>
        <xdr:cNvSpPr txBox="1"/>
      </xdr:nvSpPr>
      <xdr:spPr>
        <a:xfrm>
          <a:off x="558800" y="5829300"/>
          <a:ext cx="37084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12</xdr:row>
      <xdr:rowOff>165100</xdr:rowOff>
    </xdr:from>
    <xdr:to>
      <xdr:col>3</xdr:col>
      <xdr:colOff>1231900</xdr:colOff>
      <xdr:row>12</xdr:row>
      <xdr:rowOff>482599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76F3EA5-420A-B24A-8C9A-39D9ECC6AC7E}"/>
            </a:ext>
          </a:extLst>
        </xdr:cNvPr>
        <xdr:cNvSpPr txBox="1"/>
      </xdr:nvSpPr>
      <xdr:spPr>
        <a:xfrm>
          <a:off x="546100" y="7086600"/>
          <a:ext cx="36957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14</xdr:row>
      <xdr:rowOff>177800</xdr:rowOff>
    </xdr:from>
    <xdr:to>
      <xdr:col>3</xdr:col>
      <xdr:colOff>1206500</xdr:colOff>
      <xdr:row>14</xdr:row>
      <xdr:rowOff>495299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D1850A4-D2C4-8446-AE06-744D812B74D3}"/>
            </a:ext>
          </a:extLst>
        </xdr:cNvPr>
        <xdr:cNvSpPr txBox="1"/>
      </xdr:nvSpPr>
      <xdr:spPr>
        <a:xfrm>
          <a:off x="558800" y="8369300"/>
          <a:ext cx="36576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558800</xdr:colOff>
      <xdr:row>1</xdr:row>
      <xdr:rowOff>431800</xdr:rowOff>
    </xdr:from>
    <xdr:to>
      <xdr:col>8</xdr:col>
      <xdr:colOff>2014992</xdr:colOff>
      <xdr:row>3</xdr:row>
      <xdr:rowOff>330200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2314EC-0C68-F44F-97B9-A519C8BB9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51200" y="622300"/>
          <a:ext cx="1456192" cy="1104900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18</xdr:row>
      <xdr:rowOff>27610</xdr:rowOff>
    </xdr:from>
    <xdr:to>
      <xdr:col>9</xdr:col>
      <xdr:colOff>0</xdr:colOff>
      <xdr:row>21</xdr:row>
      <xdr:rowOff>2762</xdr:rowOff>
    </xdr:to>
    <xdr:sp macro="" textlink="">
      <xdr:nvSpPr>
        <xdr:cNvPr id="18" name="Rectangle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3129FC9-AE11-944D-B5F2-8BC19986B395}"/>
            </a:ext>
          </a:extLst>
        </xdr:cNvPr>
        <xdr:cNvSpPr/>
      </xdr:nvSpPr>
      <xdr:spPr>
        <a:xfrm>
          <a:off x="546100" y="9489110"/>
          <a:ext cx="17322800" cy="27183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1257300</xdr:colOff>
      <xdr:row>6</xdr:row>
      <xdr:rowOff>177800</xdr:rowOff>
    </xdr:from>
    <xdr:to>
      <xdr:col>9</xdr:col>
      <xdr:colOff>18036</xdr:colOff>
      <xdr:row>6</xdr:row>
      <xdr:rowOff>495299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A23587D8-393F-E642-A665-F363DE2E3B46}"/>
            </a:ext>
          </a:extLst>
        </xdr:cNvPr>
        <xdr:cNvSpPr txBox="1"/>
      </xdr:nvSpPr>
      <xdr:spPr>
        <a:xfrm>
          <a:off x="14173200" y="3289300"/>
          <a:ext cx="3713736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1257300</xdr:colOff>
      <xdr:row>8</xdr:row>
      <xdr:rowOff>177800</xdr:rowOff>
    </xdr:from>
    <xdr:to>
      <xdr:col>7</xdr:col>
      <xdr:colOff>1257300</xdr:colOff>
      <xdr:row>8</xdr:row>
      <xdr:rowOff>495300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164A5C22-ABAD-8844-A91F-1DC70B90A9BA}"/>
            </a:ext>
          </a:extLst>
        </xdr:cNvPr>
        <xdr:cNvSpPr txBox="1"/>
      </xdr:nvSpPr>
      <xdr:spPr>
        <a:xfrm>
          <a:off x="9220200" y="4559300"/>
          <a:ext cx="49530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1257300</xdr:colOff>
      <xdr:row>8</xdr:row>
      <xdr:rowOff>177800</xdr:rowOff>
    </xdr:from>
    <xdr:to>
      <xdr:col>9</xdr:col>
      <xdr:colOff>17118</xdr:colOff>
      <xdr:row>8</xdr:row>
      <xdr:rowOff>495299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7C38114C-F121-B04C-801A-A61809318DAF}"/>
            </a:ext>
          </a:extLst>
        </xdr:cNvPr>
        <xdr:cNvSpPr txBox="1"/>
      </xdr:nvSpPr>
      <xdr:spPr>
        <a:xfrm>
          <a:off x="14173200" y="4559300"/>
          <a:ext cx="3712818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1295400</xdr:colOff>
      <xdr:row>10</xdr:row>
      <xdr:rowOff>177800</xdr:rowOff>
    </xdr:from>
    <xdr:to>
      <xdr:col>5</xdr:col>
      <xdr:colOff>1244600</xdr:colOff>
      <xdr:row>10</xdr:row>
      <xdr:rowOff>495300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4E765E77-3244-734B-8B76-DB1859347A3C}"/>
            </a:ext>
          </a:extLst>
        </xdr:cNvPr>
        <xdr:cNvSpPr txBox="1"/>
      </xdr:nvSpPr>
      <xdr:spPr>
        <a:xfrm>
          <a:off x="4305300" y="5829300"/>
          <a:ext cx="49022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1270000</xdr:colOff>
      <xdr:row>12</xdr:row>
      <xdr:rowOff>165100</xdr:rowOff>
    </xdr:from>
    <xdr:to>
      <xdr:col>7</xdr:col>
      <xdr:colOff>1282700</xdr:colOff>
      <xdr:row>12</xdr:row>
      <xdr:rowOff>482600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E0372A26-E0C4-9240-941E-73A57B6BD8C1}"/>
            </a:ext>
          </a:extLst>
        </xdr:cNvPr>
        <xdr:cNvSpPr txBox="1"/>
      </xdr:nvSpPr>
      <xdr:spPr>
        <a:xfrm>
          <a:off x="9232900" y="7086600"/>
          <a:ext cx="49657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1257300</xdr:colOff>
      <xdr:row>14</xdr:row>
      <xdr:rowOff>177800</xdr:rowOff>
    </xdr:from>
    <xdr:to>
      <xdr:col>5</xdr:col>
      <xdr:colOff>1244600</xdr:colOff>
      <xdr:row>14</xdr:row>
      <xdr:rowOff>495300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19C5105-90B8-FE49-991A-46DB5FD47F02}"/>
            </a:ext>
          </a:extLst>
        </xdr:cNvPr>
        <xdr:cNvSpPr txBox="1"/>
      </xdr:nvSpPr>
      <xdr:spPr>
        <a:xfrm>
          <a:off x="4267200" y="8369300"/>
          <a:ext cx="49403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1270000</xdr:colOff>
      <xdr:row>8</xdr:row>
      <xdr:rowOff>177800</xdr:rowOff>
    </xdr:from>
    <xdr:to>
      <xdr:col>5</xdr:col>
      <xdr:colOff>1257300</xdr:colOff>
      <xdr:row>8</xdr:row>
      <xdr:rowOff>495300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7B05FF3F-3F7D-6F4C-B0C3-3A0AC849F1F4}"/>
            </a:ext>
          </a:extLst>
        </xdr:cNvPr>
        <xdr:cNvSpPr txBox="1"/>
      </xdr:nvSpPr>
      <xdr:spPr>
        <a:xfrm>
          <a:off x="4279900" y="4559300"/>
          <a:ext cx="4940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1244600</xdr:colOff>
      <xdr:row>10</xdr:row>
      <xdr:rowOff>177800</xdr:rowOff>
    </xdr:from>
    <xdr:to>
      <xdr:col>7</xdr:col>
      <xdr:colOff>1295400</xdr:colOff>
      <xdr:row>10</xdr:row>
      <xdr:rowOff>495300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17352BF3-3648-6944-9BE6-3E656322D497}"/>
            </a:ext>
          </a:extLst>
        </xdr:cNvPr>
        <xdr:cNvSpPr txBox="1"/>
      </xdr:nvSpPr>
      <xdr:spPr>
        <a:xfrm>
          <a:off x="9207500" y="5829300"/>
          <a:ext cx="5003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1244600</xdr:colOff>
      <xdr:row>12</xdr:row>
      <xdr:rowOff>165100</xdr:rowOff>
    </xdr:from>
    <xdr:to>
      <xdr:col>5</xdr:col>
      <xdr:colOff>1270000</xdr:colOff>
      <xdr:row>12</xdr:row>
      <xdr:rowOff>482600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B50F66AE-83D3-4F4B-9381-03BD33C23C27}"/>
            </a:ext>
          </a:extLst>
        </xdr:cNvPr>
        <xdr:cNvSpPr txBox="1"/>
      </xdr:nvSpPr>
      <xdr:spPr>
        <a:xfrm>
          <a:off x="4254500" y="7086600"/>
          <a:ext cx="4978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1231900</xdr:colOff>
      <xdr:row>14</xdr:row>
      <xdr:rowOff>177800</xdr:rowOff>
    </xdr:from>
    <xdr:to>
      <xdr:col>7</xdr:col>
      <xdr:colOff>1308100</xdr:colOff>
      <xdr:row>14</xdr:row>
      <xdr:rowOff>495300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EEA60094-78AB-1940-BE51-C08F8B5D980F}"/>
            </a:ext>
          </a:extLst>
        </xdr:cNvPr>
        <xdr:cNvSpPr txBox="1"/>
      </xdr:nvSpPr>
      <xdr:spPr>
        <a:xfrm>
          <a:off x="9194800" y="8369300"/>
          <a:ext cx="5029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1295400</xdr:colOff>
      <xdr:row>10</xdr:row>
      <xdr:rowOff>177800</xdr:rowOff>
    </xdr:from>
    <xdr:to>
      <xdr:col>9</xdr:col>
      <xdr:colOff>18036</xdr:colOff>
      <xdr:row>10</xdr:row>
      <xdr:rowOff>495299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C03A19AB-82B5-2A46-91D8-A13059987A42}"/>
            </a:ext>
          </a:extLst>
        </xdr:cNvPr>
        <xdr:cNvSpPr txBox="1"/>
      </xdr:nvSpPr>
      <xdr:spPr>
        <a:xfrm>
          <a:off x="14211300" y="5829300"/>
          <a:ext cx="3675636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1295400</xdr:colOff>
      <xdr:row>14</xdr:row>
      <xdr:rowOff>177800</xdr:rowOff>
    </xdr:from>
    <xdr:to>
      <xdr:col>9</xdr:col>
      <xdr:colOff>5336</xdr:colOff>
      <xdr:row>14</xdr:row>
      <xdr:rowOff>495299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DF856FB-50F4-1C46-BFBC-82F68EF73E57}"/>
            </a:ext>
          </a:extLst>
        </xdr:cNvPr>
        <xdr:cNvSpPr txBox="1"/>
      </xdr:nvSpPr>
      <xdr:spPr>
        <a:xfrm>
          <a:off x="14211300" y="8369300"/>
          <a:ext cx="3662936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1282700</xdr:colOff>
      <xdr:row>12</xdr:row>
      <xdr:rowOff>165100</xdr:rowOff>
    </xdr:from>
    <xdr:to>
      <xdr:col>9</xdr:col>
      <xdr:colOff>17118</xdr:colOff>
      <xdr:row>12</xdr:row>
      <xdr:rowOff>482599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C9563F42-6C25-3049-AB8D-9CEF0C36CA05}"/>
            </a:ext>
          </a:extLst>
        </xdr:cNvPr>
        <xdr:cNvSpPr txBox="1"/>
      </xdr:nvSpPr>
      <xdr:spPr>
        <a:xfrm>
          <a:off x="14198600" y="7086600"/>
          <a:ext cx="3687418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8</xdr:row>
      <xdr:rowOff>177800</xdr:rowOff>
    </xdr:from>
    <xdr:to>
      <xdr:col>3</xdr:col>
      <xdr:colOff>1270000</xdr:colOff>
      <xdr:row>8</xdr:row>
      <xdr:rowOff>495299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F12DEC5-6124-7F40-9B58-396DC90D1260}"/>
            </a:ext>
          </a:extLst>
        </xdr:cNvPr>
        <xdr:cNvSpPr txBox="1"/>
      </xdr:nvSpPr>
      <xdr:spPr>
        <a:xfrm>
          <a:off x="558800" y="4559300"/>
          <a:ext cx="37211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177800</xdr:rowOff>
    </xdr:from>
    <xdr:to>
      <xdr:col>3</xdr:col>
      <xdr:colOff>1282700</xdr:colOff>
      <xdr:row>10</xdr:row>
      <xdr:rowOff>495299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008A3CE-5471-1141-9976-76C3F327C172}"/>
            </a:ext>
          </a:extLst>
        </xdr:cNvPr>
        <xdr:cNvSpPr txBox="1"/>
      </xdr:nvSpPr>
      <xdr:spPr>
        <a:xfrm>
          <a:off x="546100" y="5829300"/>
          <a:ext cx="37465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12</xdr:row>
      <xdr:rowOff>165100</xdr:rowOff>
    </xdr:from>
    <xdr:to>
      <xdr:col>3</xdr:col>
      <xdr:colOff>1244600</xdr:colOff>
      <xdr:row>12</xdr:row>
      <xdr:rowOff>482599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50B4143-FEAB-9049-8A5B-D2CBDE9697AD}"/>
            </a:ext>
          </a:extLst>
        </xdr:cNvPr>
        <xdr:cNvSpPr txBox="1"/>
      </xdr:nvSpPr>
      <xdr:spPr>
        <a:xfrm>
          <a:off x="558800" y="7086600"/>
          <a:ext cx="36957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14</xdr:row>
      <xdr:rowOff>177800</xdr:rowOff>
    </xdr:from>
    <xdr:to>
      <xdr:col>3</xdr:col>
      <xdr:colOff>1257300</xdr:colOff>
      <xdr:row>14</xdr:row>
      <xdr:rowOff>495299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B187E4F-0784-9A43-8E22-DF62F9184C85}"/>
            </a:ext>
          </a:extLst>
        </xdr:cNvPr>
        <xdr:cNvSpPr txBox="1"/>
      </xdr:nvSpPr>
      <xdr:spPr>
        <a:xfrm>
          <a:off x="558800" y="8369300"/>
          <a:ext cx="37084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16</xdr:row>
      <xdr:rowOff>215900</xdr:rowOff>
    </xdr:from>
    <xdr:to>
      <xdr:col>3</xdr:col>
      <xdr:colOff>1244600</xdr:colOff>
      <xdr:row>16</xdr:row>
      <xdr:rowOff>533399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2D96BA6-5CDF-4542-8E7D-F915FA3DEEF1}"/>
            </a:ext>
          </a:extLst>
        </xdr:cNvPr>
        <xdr:cNvSpPr txBox="1"/>
      </xdr:nvSpPr>
      <xdr:spPr>
        <a:xfrm>
          <a:off x="546100" y="9677400"/>
          <a:ext cx="37084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1244600</xdr:colOff>
      <xdr:row>16</xdr:row>
      <xdr:rowOff>215900</xdr:rowOff>
    </xdr:from>
    <xdr:to>
      <xdr:col>4</xdr:col>
      <xdr:colOff>1193800</xdr:colOff>
      <xdr:row>16</xdr:row>
      <xdr:rowOff>533400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333EAFF-76CC-FA40-B127-0F3DC81C7787}"/>
            </a:ext>
          </a:extLst>
        </xdr:cNvPr>
        <xdr:cNvSpPr txBox="1"/>
      </xdr:nvSpPr>
      <xdr:spPr>
        <a:xfrm>
          <a:off x="4254500" y="9677400"/>
          <a:ext cx="2425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1244600</xdr:colOff>
      <xdr:row>6</xdr:row>
      <xdr:rowOff>177800</xdr:rowOff>
    </xdr:from>
    <xdr:to>
      <xdr:col>7</xdr:col>
      <xdr:colOff>1257300</xdr:colOff>
      <xdr:row>6</xdr:row>
      <xdr:rowOff>495300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AD18B1F-D8C4-CA43-ACEB-C268092F5CD0}"/>
            </a:ext>
          </a:extLst>
        </xdr:cNvPr>
        <xdr:cNvSpPr txBox="1"/>
      </xdr:nvSpPr>
      <xdr:spPr>
        <a:xfrm>
          <a:off x="9207500" y="3289300"/>
          <a:ext cx="4965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1244600</xdr:colOff>
      <xdr:row>6</xdr:row>
      <xdr:rowOff>177800</xdr:rowOff>
    </xdr:from>
    <xdr:to>
      <xdr:col>5</xdr:col>
      <xdr:colOff>1231900</xdr:colOff>
      <xdr:row>6</xdr:row>
      <xdr:rowOff>495300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5ED02743-726E-C84F-BF7A-287B847B7F74}"/>
            </a:ext>
          </a:extLst>
        </xdr:cNvPr>
        <xdr:cNvSpPr txBox="1"/>
      </xdr:nvSpPr>
      <xdr:spPr>
        <a:xfrm>
          <a:off x="4254500" y="3289300"/>
          <a:ext cx="49403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6</xdr:row>
      <xdr:rowOff>177800</xdr:rowOff>
    </xdr:from>
    <xdr:to>
      <xdr:col>3</xdr:col>
      <xdr:colOff>1244600</xdr:colOff>
      <xdr:row>6</xdr:row>
      <xdr:rowOff>495299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152E5B80-EDD8-A645-93B3-925DF229897E}"/>
            </a:ext>
          </a:extLst>
        </xdr:cNvPr>
        <xdr:cNvSpPr txBox="1"/>
      </xdr:nvSpPr>
      <xdr:spPr>
        <a:xfrm>
          <a:off x="546100" y="3289300"/>
          <a:ext cx="37084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444500</xdr:colOff>
      <xdr:row>1</xdr:row>
      <xdr:rowOff>406400</xdr:rowOff>
    </xdr:from>
    <xdr:to>
      <xdr:col>8</xdr:col>
      <xdr:colOff>1900692</xdr:colOff>
      <xdr:row>3</xdr:row>
      <xdr:rowOff>304800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CA7A8D6-2C4C-7C4E-89AC-9C5AD92D6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36900" y="596900"/>
          <a:ext cx="1456192" cy="1104900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7" name="Rectangle 1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2CC798D-F2A4-A24D-87A6-BB4529921CE5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1231900</xdr:colOff>
      <xdr:row>6</xdr:row>
      <xdr:rowOff>203200</xdr:rowOff>
    </xdr:from>
    <xdr:to>
      <xdr:col>9</xdr:col>
      <xdr:colOff>0</xdr:colOff>
      <xdr:row>6</xdr:row>
      <xdr:rowOff>527603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AD45A1FD-9A61-BB44-B45D-087E8F803B1E}"/>
            </a:ext>
          </a:extLst>
        </xdr:cNvPr>
        <xdr:cNvSpPr txBox="1"/>
      </xdr:nvSpPr>
      <xdr:spPr>
        <a:xfrm>
          <a:off x="14147800" y="3314700"/>
          <a:ext cx="3721100" cy="32440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1295400</xdr:colOff>
      <xdr:row>10</xdr:row>
      <xdr:rowOff>177800</xdr:rowOff>
    </xdr:from>
    <xdr:to>
      <xdr:col>7</xdr:col>
      <xdr:colOff>1219200</xdr:colOff>
      <xdr:row>10</xdr:row>
      <xdr:rowOff>495299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2895453-C959-9C4B-84C8-B20E6679BF09}"/>
            </a:ext>
          </a:extLst>
        </xdr:cNvPr>
        <xdr:cNvSpPr txBox="1"/>
      </xdr:nvSpPr>
      <xdr:spPr>
        <a:xfrm>
          <a:off x="9258300" y="5829300"/>
          <a:ext cx="48768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1355299</xdr:colOff>
      <xdr:row>14</xdr:row>
      <xdr:rowOff>180075</xdr:rowOff>
    </xdr:from>
    <xdr:to>
      <xdr:col>6</xdr:col>
      <xdr:colOff>1270000</xdr:colOff>
      <xdr:row>14</xdr:row>
      <xdr:rowOff>489503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AD63A818-0CE3-9745-9306-92A6A92EC579}"/>
            </a:ext>
          </a:extLst>
        </xdr:cNvPr>
        <xdr:cNvSpPr txBox="1"/>
      </xdr:nvSpPr>
      <xdr:spPr>
        <a:xfrm>
          <a:off x="9307015" y="8425597"/>
          <a:ext cx="2388358" cy="309428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1279477</xdr:colOff>
      <xdr:row>12</xdr:row>
      <xdr:rowOff>165101</xdr:rowOff>
    </xdr:from>
    <xdr:to>
      <xdr:col>5</xdr:col>
      <xdr:colOff>1364777</xdr:colOff>
      <xdr:row>12</xdr:row>
      <xdr:rowOff>469901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9B4454D0-39B0-BF48-9DC5-43DBC3E35179}"/>
            </a:ext>
          </a:extLst>
        </xdr:cNvPr>
        <xdr:cNvSpPr txBox="1"/>
      </xdr:nvSpPr>
      <xdr:spPr>
        <a:xfrm>
          <a:off x="4283880" y="7131146"/>
          <a:ext cx="5032613" cy="3048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1270000</xdr:colOff>
      <xdr:row>6</xdr:row>
      <xdr:rowOff>203200</xdr:rowOff>
    </xdr:from>
    <xdr:to>
      <xdr:col>7</xdr:col>
      <xdr:colOff>1231900</xdr:colOff>
      <xdr:row>6</xdr:row>
      <xdr:rowOff>520699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9E393A22-87AD-3749-9737-61FBBF3DF09A}"/>
            </a:ext>
          </a:extLst>
        </xdr:cNvPr>
        <xdr:cNvSpPr txBox="1"/>
      </xdr:nvSpPr>
      <xdr:spPr>
        <a:xfrm>
          <a:off x="9232900" y="3314700"/>
          <a:ext cx="49149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1219200</xdr:colOff>
      <xdr:row>10</xdr:row>
      <xdr:rowOff>177800</xdr:rowOff>
    </xdr:from>
    <xdr:to>
      <xdr:col>9</xdr:col>
      <xdr:colOff>17118</xdr:colOff>
      <xdr:row>10</xdr:row>
      <xdr:rowOff>495300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7EE95098-EADD-A042-B524-BFA5C01FA510}"/>
            </a:ext>
          </a:extLst>
        </xdr:cNvPr>
        <xdr:cNvSpPr txBox="1"/>
      </xdr:nvSpPr>
      <xdr:spPr>
        <a:xfrm>
          <a:off x="14135100" y="5829300"/>
          <a:ext cx="3750918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1270000</xdr:colOff>
      <xdr:row>8</xdr:row>
      <xdr:rowOff>203200</xdr:rowOff>
    </xdr:from>
    <xdr:to>
      <xdr:col>7</xdr:col>
      <xdr:colOff>1231900</xdr:colOff>
      <xdr:row>8</xdr:row>
      <xdr:rowOff>520700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9193B82F-0D5D-A742-BD34-289B1149A66F}"/>
            </a:ext>
          </a:extLst>
        </xdr:cNvPr>
        <xdr:cNvSpPr txBox="1"/>
      </xdr:nvSpPr>
      <xdr:spPr>
        <a:xfrm>
          <a:off x="9232900" y="4584700"/>
          <a:ext cx="4914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1270000</xdr:colOff>
      <xdr:row>10</xdr:row>
      <xdr:rowOff>177800</xdr:rowOff>
    </xdr:from>
    <xdr:to>
      <xdr:col>5</xdr:col>
      <xdr:colOff>1295400</xdr:colOff>
      <xdr:row>10</xdr:row>
      <xdr:rowOff>495300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F852F1F-BAAD-E84F-AA33-D363BE3637E2}"/>
            </a:ext>
          </a:extLst>
        </xdr:cNvPr>
        <xdr:cNvSpPr txBox="1"/>
      </xdr:nvSpPr>
      <xdr:spPr>
        <a:xfrm>
          <a:off x="4279900" y="5829300"/>
          <a:ext cx="4978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1355299</xdr:colOff>
      <xdr:row>12</xdr:row>
      <xdr:rowOff>165100</xdr:rowOff>
    </xdr:from>
    <xdr:to>
      <xdr:col>7</xdr:col>
      <xdr:colOff>1194179</xdr:colOff>
      <xdr:row>12</xdr:row>
      <xdr:rowOff>473880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F52C1A15-F4F4-D948-B925-F2249592F4B5}"/>
            </a:ext>
          </a:extLst>
        </xdr:cNvPr>
        <xdr:cNvSpPr txBox="1"/>
      </xdr:nvSpPr>
      <xdr:spPr>
        <a:xfrm>
          <a:off x="9307015" y="7131145"/>
          <a:ext cx="4786194" cy="30878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1269999</xdr:colOff>
      <xdr:row>14</xdr:row>
      <xdr:rowOff>177800</xdr:rowOff>
    </xdr:from>
    <xdr:to>
      <xdr:col>5</xdr:col>
      <xdr:colOff>1364777</xdr:colOff>
      <xdr:row>14</xdr:row>
      <xdr:rowOff>495300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3F50A623-D493-F44E-9B3D-8DDE42160E44}"/>
            </a:ext>
          </a:extLst>
        </xdr:cNvPr>
        <xdr:cNvSpPr txBox="1"/>
      </xdr:nvSpPr>
      <xdr:spPr>
        <a:xfrm>
          <a:off x="4274402" y="8423322"/>
          <a:ext cx="5042091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1219200</xdr:colOff>
      <xdr:row>8</xdr:row>
      <xdr:rowOff>203200</xdr:rowOff>
    </xdr:from>
    <xdr:to>
      <xdr:col>8</xdr:col>
      <xdr:colOff>2475395</xdr:colOff>
      <xdr:row>8</xdr:row>
      <xdr:rowOff>520700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FE318D49-D3ED-6644-B712-8EC842594989}"/>
            </a:ext>
          </a:extLst>
        </xdr:cNvPr>
        <xdr:cNvSpPr txBox="1"/>
      </xdr:nvSpPr>
      <xdr:spPr>
        <a:xfrm>
          <a:off x="14135100" y="4584700"/>
          <a:ext cx="3732695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1184701</xdr:colOff>
      <xdr:row>12</xdr:row>
      <xdr:rowOff>165100</xdr:rowOff>
    </xdr:from>
    <xdr:to>
      <xdr:col>9</xdr:col>
      <xdr:colOff>1739</xdr:colOff>
      <xdr:row>12</xdr:row>
      <xdr:rowOff>464403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8C575B22-A106-5F4D-9968-3567833C952E}"/>
            </a:ext>
          </a:extLst>
        </xdr:cNvPr>
        <xdr:cNvSpPr txBox="1"/>
      </xdr:nvSpPr>
      <xdr:spPr>
        <a:xfrm>
          <a:off x="14083731" y="7131145"/>
          <a:ext cx="3764351" cy="29930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8</xdr:row>
      <xdr:rowOff>203200</xdr:rowOff>
    </xdr:from>
    <xdr:to>
      <xdr:col>3</xdr:col>
      <xdr:colOff>1257300</xdr:colOff>
      <xdr:row>8</xdr:row>
      <xdr:rowOff>520699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94B5C89-ECD4-5343-9627-9AF3F9A729AB}"/>
            </a:ext>
          </a:extLst>
        </xdr:cNvPr>
        <xdr:cNvSpPr txBox="1"/>
      </xdr:nvSpPr>
      <xdr:spPr>
        <a:xfrm>
          <a:off x="558800" y="4584700"/>
          <a:ext cx="37084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1270000</xdr:colOff>
      <xdr:row>8</xdr:row>
      <xdr:rowOff>203200</xdr:rowOff>
    </xdr:from>
    <xdr:to>
      <xdr:col>5</xdr:col>
      <xdr:colOff>1282700</xdr:colOff>
      <xdr:row>8</xdr:row>
      <xdr:rowOff>520699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DE6A7F-BC33-B24E-8191-36DF27547D5D}"/>
            </a:ext>
          </a:extLst>
        </xdr:cNvPr>
        <xdr:cNvSpPr txBox="1"/>
      </xdr:nvSpPr>
      <xdr:spPr>
        <a:xfrm>
          <a:off x="4279900" y="4584700"/>
          <a:ext cx="49657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177800</xdr:rowOff>
    </xdr:from>
    <xdr:to>
      <xdr:col>3</xdr:col>
      <xdr:colOff>1270000</xdr:colOff>
      <xdr:row>10</xdr:row>
      <xdr:rowOff>495299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E219A90-C1C4-914C-8985-938006BEEF23}"/>
            </a:ext>
          </a:extLst>
        </xdr:cNvPr>
        <xdr:cNvSpPr txBox="1"/>
      </xdr:nvSpPr>
      <xdr:spPr>
        <a:xfrm>
          <a:off x="543446" y="5864367"/>
          <a:ext cx="3730957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25399</xdr:colOff>
      <xdr:row>12</xdr:row>
      <xdr:rowOff>152400</xdr:rowOff>
    </xdr:from>
    <xdr:to>
      <xdr:col>3</xdr:col>
      <xdr:colOff>1279477</xdr:colOff>
      <xdr:row>12</xdr:row>
      <xdr:rowOff>469899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B73B06F-77DE-5D44-A6D4-28849B28EC09}"/>
            </a:ext>
          </a:extLst>
        </xdr:cNvPr>
        <xdr:cNvSpPr txBox="1"/>
      </xdr:nvSpPr>
      <xdr:spPr>
        <a:xfrm>
          <a:off x="556145" y="7118445"/>
          <a:ext cx="3727735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1</xdr:col>
      <xdr:colOff>265372</xdr:colOff>
      <xdr:row>14</xdr:row>
      <xdr:rowOff>190500</xdr:rowOff>
    </xdr:from>
    <xdr:to>
      <xdr:col>3</xdr:col>
      <xdr:colOff>1269999</xdr:colOff>
      <xdr:row>14</xdr:row>
      <xdr:rowOff>482599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0FD3802-A3CB-C248-8EAB-8781C9FF3230}"/>
            </a:ext>
          </a:extLst>
        </xdr:cNvPr>
        <xdr:cNvSpPr txBox="1"/>
      </xdr:nvSpPr>
      <xdr:spPr>
        <a:xfrm>
          <a:off x="530745" y="8436022"/>
          <a:ext cx="3743657" cy="2920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1231900</xdr:colOff>
      <xdr:row>6</xdr:row>
      <xdr:rowOff>203200</xdr:rowOff>
    </xdr:from>
    <xdr:to>
      <xdr:col>5</xdr:col>
      <xdr:colOff>1257300</xdr:colOff>
      <xdr:row>6</xdr:row>
      <xdr:rowOff>520700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B63276C2-1C2A-AE4E-8393-FF864D061C20}"/>
            </a:ext>
          </a:extLst>
        </xdr:cNvPr>
        <xdr:cNvSpPr txBox="1"/>
      </xdr:nvSpPr>
      <xdr:spPr>
        <a:xfrm>
          <a:off x="4241800" y="3314700"/>
          <a:ext cx="4978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11A0F0-1050-834C-A26D-D7CB6E613AAE}"/>
            </a:ext>
          </a:extLst>
        </xdr:cNvPr>
        <xdr:cNvSpPr/>
      </xdr:nvSpPr>
      <xdr:spPr>
        <a:xfrm>
          <a:off x="546100" y="120291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oneCellAnchor>
    <xdr:from>
      <xdr:col>5</xdr:col>
      <xdr:colOff>723900</xdr:colOff>
      <xdr:row>10</xdr:row>
      <xdr:rowOff>203200</xdr:rowOff>
    </xdr:from>
    <xdr:ext cx="184731" cy="25257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FAEC468-6F29-CFB7-6910-83CB2FABE6EC}"/>
            </a:ext>
          </a:extLst>
        </xdr:cNvPr>
        <xdr:cNvSpPr txBox="1"/>
      </xdr:nvSpPr>
      <xdr:spPr>
        <a:xfrm>
          <a:off x="8686800" y="5854700"/>
          <a:ext cx="184731" cy="2525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7</xdr:col>
      <xdr:colOff>1244600</xdr:colOff>
      <xdr:row>6</xdr:row>
      <xdr:rowOff>177800</xdr:rowOff>
    </xdr:from>
    <xdr:to>
      <xdr:col>9</xdr:col>
      <xdr:colOff>13805</xdr:colOff>
      <xdr:row>6</xdr:row>
      <xdr:rowOff>495300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F80CF3AA-0DD7-E14A-8EF4-68CF9DF02642}"/>
            </a:ext>
          </a:extLst>
        </xdr:cNvPr>
        <xdr:cNvSpPr txBox="1"/>
      </xdr:nvSpPr>
      <xdr:spPr>
        <a:xfrm>
          <a:off x="14160500" y="3289300"/>
          <a:ext cx="3722205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1282700</xdr:colOff>
      <xdr:row>10</xdr:row>
      <xdr:rowOff>177800</xdr:rowOff>
    </xdr:from>
    <xdr:to>
      <xdr:col>9</xdr:col>
      <xdr:colOff>26505</xdr:colOff>
      <xdr:row>10</xdr:row>
      <xdr:rowOff>495300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98B4BBC5-BBC3-4B4C-B581-B49153CEA1B7}"/>
            </a:ext>
          </a:extLst>
        </xdr:cNvPr>
        <xdr:cNvSpPr txBox="1"/>
      </xdr:nvSpPr>
      <xdr:spPr>
        <a:xfrm>
          <a:off x="14198600" y="5829300"/>
          <a:ext cx="3696805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1384300</xdr:colOff>
      <xdr:row>14</xdr:row>
      <xdr:rowOff>177800</xdr:rowOff>
    </xdr:from>
    <xdr:to>
      <xdr:col>9</xdr:col>
      <xdr:colOff>13805</xdr:colOff>
      <xdr:row>14</xdr:row>
      <xdr:rowOff>495300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645CD6A6-DE21-504E-8851-806F0A97C355}"/>
            </a:ext>
          </a:extLst>
        </xdr:cNvPr>
        <xdr:cNvSpPr txBox="1"/>
      </xdr:nvSpPr>
      <xdr:spPr>
        <a:xfrm>
          <a:off x="14300200" y="8369300"/>
          <a:ext cx="3582505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1244600</xdr:colOff>
      <xdr:row>8</xdr:row>
      <xdr:rowOff>190500</xdr:rowOff>
    </xdr:from>
    <xdr:to>
      <xdr:col>9</xdr:col>
      <xdr:colOff>11595</xdr:colOff>
      <xdr:row>8</xdr:row>
      <xdr:rowOff>508000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7F248797-8086-1B45-ADD2-6F62B31DFF28}"/>
            </a:ext>
          </a:extLst>
        </xdr:cNvPr>
        <xdr:cNvSpPr txBox="1"/>
      </xdr:nvSpPr>
      <xdr:spPr>
        <a:xfrm>
          <a:off x="14160500" y="4572000"/>
          <a:ext cx="3719995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1295400</xdr:colOff>
      <xdr:row>12</xdr:row>
      <xdr:rowOff>165100</xdr:rowOff>
    </xdr:from>
    <xdr:to>
      <xdr:col>8</xdr:col>
      <xdr:colOff>2475395</xdr:colOff>
      <xdr:row>12</xdr:row>
      <xdr:rowOff>482600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47E9441-677D-924E-9F1E-388D17F1122D}"/>
            </a:ext>
          </a:extLst>
        </xdr:cNvPr>
        <xdr:cNvSpPr txBox="1"/>
      </xdr:nvSpPr>
      <xdr:spPr>
        <a:xfrm>
          <a:off x="14211300" y="7086600"/>
          <a:ext cx="3656495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1244600</xdr:colOff>
      <xdr:row>8</xdr:row>
      <xdr:rowOff>190501</xdr:rowOff>
    </xdr:from>
    <xdr:to>
      <xdr:col>5</xdr:col>
      <xdr:colOff>1320800</xdr:colOff>
      <xdr:row>8</xdr:row>
      <xdr:rowOff>508001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CC958846-8460-EF4A-968D-BF9136819143}"/>
            </a:ext>
          </a:extLst>
        </xdr:cNvPr>
        <xdr:cNvSpPr txBox="1"/>
      </xdr:nvSpPr>
      <xdr:spPr>
        <a:xfrm>
          <a:off x="4254500" y="4572001"/>
          <a:ext cx="50292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1308100</xdr:colOff>
      <xdr:row>12</xdr:row>
      <xdr:rowOff>165101</xdr:rowOff>
    </xdr:from>
    <xdr:to>
      <xdr:col>5</xdr:col>
      <xdr:colOff>1333500</xdr:colOff>
      <xdr:row>12</xdr:row>
      <xdr:rowOff>482601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CBFE965E-5C0F-C247-B69B-6C3F5D41A417}"/>
            </a:ext>
          </a:extLst>
        </xdr:cNvPr>
        <xdr:cNvSpPr txBox="1"/>
      </xdr:nvSpPr>
      <xdr:spPr>
        <a:xfrm>
          <a:off x="4318000" y="7086601"/>
          <a:ext cx="49784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1333500</xdr:colOff>
      <xdr:row>10</xdr:row>
      <xdr:rowOff>177800</xdr:rowOff>
    </xdr:from>
    <xdr:to>
      <xdr:col>7</xdr:col>
      <xdr:colOff>1282700</xdr:colOff>
      <xdr:row>10</xdr:row>
      <xdr:rowOff>502203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42CE7369-3646-6947-9D5A-B4F701BEE393}"/>
            </a:ext>
          </a:extLst>
        </xdr:cNvPr>
        <xdr:cNvSpPr txBox="1"/>
      </xdr:nvSpPr>
      <xdr:spPr>
        <a:xfrm>
          <a:off x="9296400" y="5829300"/>
          <a:ext cx="4902200" cy="32440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1308100</xdr:colOff>
      <xdr:row>14</xdr:row>
      <xdr:rowOff>177800</xdr:rowOff>
    </xdr:from>
    <xdr:to>
      <xdr:col>7</xdr:col>
      <xdr:colOff>1384300</xdr:colOff>
      <xdr:row>14</xdr:row>
      <xdr:rowOff>502203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E771938D-3B08-8145-B40C-EF978C076C5D}"/>
            </a:ext>
          </a:extLst>
        </xdr:cNvPr>
        <xdr:cNvSpPr txBox="1"/>
      </xdr:nvSpPr>
      <xdr:spPr>
        <a:xfrm>
          <a:off x="9271000" y="8369300"/>
          <a:ext cx="5029200" cy="32440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1320800</xdr:colOff>
      <xdr:row>8</xdr:row>
      <xdr:rowOff>190500</xdr:rowOff>
    </xdr:from>
    <xdr:to>
      <xdr:col>7</xdr:col>
      <xdr:colOff>1244600</xdr:colOff>
      <xdr:row>8</xdr:row>
      <xdr:rowOff>508000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8F3F5C06-CAF3-CC44-85E0-05D2B8118AB8}"/>
            </a:ext>
          </a:extLst>
        </xdr:cNvPr>
        <xdr:cNvSpPr txBox="1"/>
      </xdr:nvSpPr>
      <xdr:spPr>
        <a:xfrm>
          <a:off x="9283700" y="4572000"/>
          <a:ext cx="4876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1257300</xdr:colOff>
      <xdr:row>10</xdr:row>
      <xdr:rowOff>177800</xdr:rowOff>
    </xdr:from>
    <xdr:to>
      <xdr:col>5</xdr:col>
      <xdr:colOff>1333500</xdr:colOff>
      <xdr:row>10</xdr:row>
      <xdr:rowOff>495300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8986C438-4799-D44C-8712-0B8AA1D0E1A7}"/>
            </a:ext>
          </a:extLst>
        </xdr:cNvPr>
        <xdr:cNvSpPr txBox="1"/>
      </xdr:nvSpPr>
      <xdr:spPr>
        <a:xfrm>
          <a:off x="4267200" y="5829300"/>
          <a:ext cx="5029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1320800</xdr:colOff>
      <xdr:row>12</xdr:row>
      <xdr:rowOff>165100</xdr:rowOff>
    </xdr:from>
    <xdr:to>
      <xdr:col>7</xdr:col>
      <xdr:colOff>1308100</xdr:colOff>
      <xdr:row>12</xdr:row>
      <xdr:rowOff>482600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2120586C-C075-734E-8826-5BCA0C786220}"/>
            </a:ext>
          </a:extLst>
        </xdr:cNvPr>
        <xdr:cNvSpPr txBox="1"/>
      </xdr:nvSpPr>
      <xdr:spPr>
        <a:xfrm>
          <a:off x="9283700" y="7086600"/>
          <a:ext cx="4940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1244600</xdr:colOff>
      <xdr:row>14</xdr:row>
      <xdr:rowOff>177800</xdr:rowOff>
    </xdr:from>
    <xdr:to>
      <xdr:col>5</xdr:col>
      <xdr:colOff>1333500</xdr:colOff>
      <xdr:row>14</xdr:row>
      <xdr:rowOff>495300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EF909982-8ADF-9B42-8CEE-B60A958ACDD4}"/>
            </a:ext>
          </a:extLst>
        </xdr:cNvPr>
        <xdr:cNvSpPr txBox="1"/>
      </xdr:nvSpPr>
      <xdr:spPr>
        <a:xfrm>
          <a:off x="4254500" y="8369300"/>
          <a:ext cx="5041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8</xdr:col>
      <xdr:colOff>431800</xdr:colOff>
      <xdr:row>1</xdr:row>
      <xdr:rowOff>444500</xdr:rowOff>
    </xdr:from>
    <xdr:to>
      <xdr:col>8</xdr:col>
      <xdr:colOff>1887992</xdr:colOff>
      <xdr:row>3</xdr:row>
      <xdr:rowOff>342900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9E3529EF-BA5E-1A4C-8B6C-6A47CB1CB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24200" y="635000"/>
          <a:ext cx="1456192" cy="11049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8</xdr:row>
      <xdr:rowOff>190500</xdr:rowOff>
    </xdr:from>
    <xdr:to>
      <xdr:col>3</xdr:col>
      <xdr:colOff>1257300</xdr:colOff>
      <xdr:row>8</xdr:row>
      <xdr:rowOff>507999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DB14D82-D9BE-454E-9137-AE65FFACC3C7}"/>
            </a:ext>
          </a:extLst>
        </xdr:cNvPr>
        <xdr:cNvSpPr txBox="1"/>
      </xdr:nvSpPr>
      <xdr:spPr>
        <a:xfrm>
          <a:off x="558800" y="4572000"/>
          <a:ext cx="37084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10</xdr:row>
      <xdr:rowOff>177800</xdr:rowOff>
    </xdr:from>
    <xdr:to>
      <xdr:col>3</xdr:col>
      <xdr:colOff>1270000</xdr:colOff>
      <xdr:row>10</xdr:row>
      <xdr:rowOff>495299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0344C1C-53D5-9A4F-B4E2-D2D3FEF3AAC9}"/>
            </a:ext>
          </a:extLst>
        </xdr:cNvPr>
        <xdr:cNvSpPr txBox="1"/>
      </xdr:nvSpPr>
      <xdr:spPr>
        <a:xfrm>
          <a:off x="558800" y="5829300"/>
          <a:ext cx="37211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12</xdr:row>
      <xdr:rowOff>165100</xdr:rowOff>
    </xdr:from>
    <xdr:to>
      <xdr:col>3</xdr:col>
      <xdr:colOff>1308100</xdr:colOff>
      <xdr:row>12</xdr:row>
      <xdr:rowOff>482599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47EB9C2-ACE5-364A-8AB0-42E02D3E0DD4}"/>
            </a:ext>
          </a:extLst>
        </xdr:cNvPr>
        <xdr:cNvSpPr txBox="1"/>
      </xdr:nvSpPr>
      <xdr:spPr>
        <a:xfrm>
          <a:off x="558800" y="7086600"/>
          <a:ext cx="37592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14</xdr:row>
      <xdr:rowOff>177800</xdr:rowOff>
    </xdr:from>
    <xdr:to>
      <xdr:col>3</xdr:col>
      <xdr:colOff>1257300</xdr:colOff>
      <xdr:row>14</xdr:row>
      <xdr:rowOff>495299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A644CE1-C038-9D4B-9117-890D6048DBE3}"/>
            </a:ext>
          </a:extLst>
        </xdr:cNvPr>
        <xdr:cNvSpPr txBox="1"/>
      </xdr:nvSpPr>
      <xdr:spPr>
        <a:xfrm>
          <a:off x="558800" y="8369300"/>
          <a:ext cx="37084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16</xdr:row>
      <xdr:rowOff>165100</xdr:rowOff>
    </xdr:from>
    <xdr:to>
      <xdr:col>2</xdr:col>
      <xdr:colOff>1193800</xdr:colOff>
      <xdr:row>16</xdr:row>
      <xdr:rowOff>482599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7486044-D551-544B-8624-9DE055961795}"/>
            </a:ext>
          </a:extLst>
        </xdr:cNvPr>
        <xdr:cNvSpPr txBox="1"/>
      </xdr:nvSpPr>
      <xdr:spPr>
        <a:xfrm>
          <a:off x="546100" y="9626600"/>
          <a:ext cx="11811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0</xdr:colOff>
      <xdr:row>6</xdr:row>
      <xdr:rowOff>190500</xdr:rowOff>
    </xdr:from>
    <xdr:to>
      <xdr:col>7</xdr:col>
      <xdr:colOff>1244600</xdr:colOff>
      <xdr:row>6</xdr:row>
      <xdr:rowOff>499928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63C7844-823B-0C4A-B47A-FB018BBF3FF5}"/>
            </a:ext>
          </a:extLst>
        </xdr:cNvPr>
        <xdr:cNvSpPr txBox="1"/>
      </xdr:nvSpPr>
      <xdr:spPr>
        <a:xfrm>
          <a:off x="10439400" y="3302000"/>
          <a:ext cx="3721100" cy="309428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Georgia">
      <a:maj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172743"/>
    <pageSetUpPr fitToPage="1"/>
  </sheetPr>
  <dimension ref="A1:I22"/>
  <sheetViews>
    <sheetView showGridLines="0" tabSelected="1" zoomScaleNormal="100" workbookViewId="0">
      <pane ySplit="5" topLeftCell="A17" activePane="bottomLeft" state="frozen"/>
      <selection pane="bottomLeft" activeCell="D4" sqref="D4:H4"/>
    </sheetView>
  </sheetViews>
  <sheetFormatPr baseColWidth="10" defaultColWidth="8.625" defaultRowHeight="15"/>
  <cols>
    <col min="1" max="2" width="2.625" style="1" customWidth="1"/>
    <col min="3" max="9" width="24.375" style="1" customWidth="1"/>
    <col min="10" max="16384" width="8.625" style="1"/>
  </cols>
  <sheetData>
    <row r="1" spans="1:9" ht="15" customHeight="1" thickBot="1"/>
    <row r="2" spans="1:9" ht="75" customHeight="1" thickTop="1">
      <c r="C2" s="185" t="s">
        <v>27</v>
      </c>
      <c r="D2" s="186"/>
      <c r="E2" s="186"/>
      <c r="F2" s="186"/>
      <c r="G2" s="186"/>
      <c r="H2" s="186"/>
      <c r="I2" s="187"/>
    </row>
    <row r="3" spans="1:9" s="13" customFormat="1" ht="20" customHeight="1">
      <c r="C3" s="14" t="s">
        <v>0</v>
      </c>
      <c r="D3" s="168">
        <v>2022</v>
      </c>
      <c r="E3" s="16" t="s">
        <v>1</v>
      </c>
      <c r="F3" s="15" t="s">
        <v>24</v>
      </c>
      <c r="G3" s="17" t="s">
        <v>26</v>
      </c>
      <c r="H3" s="18"/>
      <c r="I3" s="19"/>
    </row>
    <row r="4" spans="1:9" ht="75" customHeight="1">
      <c r="A4" s="2"/>
      <c r="B4" s="2"/>
      <c r="C4" s="170">
        <f>CalendarYear</f>
        <v>2022</v>
      </c>
      <c r="D4" s="191" t="s">
        <v>28</v>
      </c>
      <c r="E4" s="191"/>
      <c r="F4" s="191"/>
      <c r="G4" s="191"/>
      <c r="H4" s="191"/>
      <c r="I4" s="169"/>
    </row>
    <row r="5" spans="1:9" s="3" customFormat="1" ht="35" customHeight="1">
      <c r="B5" s="87"/>
      <c r="C5" s="10" t="str">
        <f>WeekStart</f>
        <v>S</v>
      </c>
      <c r="D5" s="11" t="str">
        <f t="shared" ref="D5:I5" si="0">LEFT(TEXT(D6,"ddd"),1)</f>
        <v>M</v>
      </c>
      <c r="E5" s="11" t="str">
        <f t="shared" si="0"/>
        <v>T</v>
      </c>
      <c r="F5" s="11" t="str">
        <f t="shared" si="0"/>
        <v>W</v>
      </c>
      <c r="G5" s="11" t="str">
        <f t="shared" si="0"/>
        <v>T</v>
      </c>
      <c r="H5" s="11" t="str">
        <f t="shared" si="0"/>
        <v>F</v>
      </c>
      <c r="I5" s="12" t="str">
        <f t="shared" si="0"/>
        <v>S</v>
      </c>
    </row>
    <row r="6" spans="1:9" s="32" customFormat="1" ht="25" customHeight="1">
      <c r="B6" s="82"/>
      <c r="C6" s="142">
        <f t="array" ref="C6:I6">DaysAndWeeks+DATE(CalendarYear,1,1)-WEEKDAY(DATE(CalendarYear,1,1),(WeekStart="M")+1)+1</f>
        <v>44556</v>
      </c>
      <c r="D6" s="22">
        <v>44557</v>
      </c>
      <c r="E6" s="22">
        <v>44558</v>
      </c>
      <c r="F6" s="22">
        <v>44559</v>
      </c>
      <c r="G6" s="173">
        <v>44560</v>
      </c>
      <c r="H6" s="22">
        <v>44561</v>
      </c>
      <c r="I6" s="23">
        <v>44562</v>
      </c>
    </row>
    <row r="7" spans="1:9" s="7" customFormat="1" ht="75" customHeight="1">
      <c r="B7" s="80"/>
      <c r="C7" s="137"/>
      <c r="D7" s="137">
        <v>0.625</v>
      </c>
      <c r="E7" s="174"/>
      <c r="F7" s="144">
        <v>0.625</v>
      </c>
      <c r="G7" s="175"/>
      <c r="H7" s="177">
        <v>0.625</v>
      </c>
      <c r="I7" s="8"/>
    </row>
    <row r="8" spans="1:9" s="32" customFormat="1" ht="25" customHeight="1">
      <c r="B8" s="82"/>
      <c r="C8" s="20">
        <f t="array" ref="C8:I8">DaysAndWeeks+DATE(CalendarYear,1,1)-WEEKDAY(DATE(CalendarYear,1,1),(WeekStart="M")+1)+8</f>
        <v>44563</v>
      </c>
      <c r="D8" s="172">
        <v>44564</v>
      </c>
      <c r="E8" s="172">
        <v>44565</v>
      </c>
      <c r="F8" s="172">
        <v>44566</v>
      </c>
      <c r="G8" s="172">
        <v>44567</v>
      </c>
      <c r="H8" s="123">
        <v>44568</v>
      </c>
      <c r="I8" s="23">
        <v>44569</v>
      </c>
    </row>
    <row r="9" spans="1:9" s="7" customFormat="1" ht="75" customHeight="1">
      <c r="B9" s="80"/>
      <c r="C9" s="137"/>
      <c r="D9" s="138">
        <v>0.625</v>
      </c>
      <c r="E9" s="138"/>
      <c r="F9" s="138">
        <v>0.625</v>
      </c>
      <c r="G9" s="140"/>
      <c r="H9" s="138">
        <v>0.625</v>
      </c>
      <c r="I9" s="9"/>
    </row>
    <row r="10" spans="1:9" s="32" customFormat="1" ht="25" customHeight="1">
      <c r="B10" s="82"/>
      <c r="C10" s="20">
        <f t="array" ref="C10:I10">DaysAndWeeks+DATE(CalendarYear,1,1)-WEEKDAY(DATE(CalendarYear,1,1),(WeekStart="M")+1)+15</f>
        <v>44570</v>
      </c>
      <c r="D10" s="21">
        <v>44571</v>
      </c>
      <c r="E10" s="21">
        <v>44572</v>
      </c>
      <c r="F10" s="21">
        <v>44573</v>
      </c>
      <c r="G10" s="24">
        <v>44574</v>
      </c>
      <c r="H10" s="25">
        <v>44575</v>
      </c>
      <c r="I10" s="23">
        <v>44576</v>
      </c>
    </row>
    <row r="11" spans="1:9" s="7" customFormat="1" ht="75" customHeight="1">
      <c r="B11" s="80"/>
      <c r="C11" s="137"/>
      <c r="D11" s="138">
        <v>0.625</v>
      </c>
      <c r="E11" s="138"/>
      <c r="F11" s="138">
        <v>0.625</v>
      </c>
      <c r="G11" s="139"/>
      <c r="H11" s="138">
        <v>0.625</v>
      </c>
      <c r="I11" s="8"/>
    </row>
    <row r="12" spans="1:9" s="32" customFormat="1" ht="25" customHeight="1">
      <c r="B12" s="82"/>
      <c r="C12" s="20">
        <f t="array" ref="C12:I12">DaysAndWeeks+DATE(CalendarYear,1,1)-WEEKDAY(DATE(CalendarYear,1,1),(WeekStart="M")+1)+22</f>
        <v>44577</v>
      </c>
      <c r="D12" s="21">
        <v>44578</v>
      </c>
      <c r="E12" s="21">
        <v>44579</v>
      </c>
      <c r="F12" s="21">
        <v>44580</v>
      </c>
      <c r="G12" s="21">
        <v>44581</v>
      </c>
      <c r="H12" s="22">
        <v>44582</v>
      </c>
      <c r="I12" s="23">
        <v>44583</v>
      </c>
    </row>
    <row r="13" spans="1:9" s="7" customFormat="1" ht="75" customHeight="1">
      <c r="B13" s="80"/>
      <c r="C13" s="137"/>
      <c r="D13" s="138">
        <v>0.625</v>
      </c>
      <c r="E13" s="138"/>
      <c r="F13" s="138">
        <v>0.625</v>
      </c>
      <c r="G13" s="140"/>
      <c r="H13" s="138">
        <v>0.625</v>
      </c>
      <c r="I13" s="9"/>
    </row>
    <row r="14" spans="1:9" s="32" customFormat="1" ht="25" customHeight="1">
      <c r="B14" s="82"/>
      <c r="C14" s="20">
        <f t="array" ref="C14:I14">DaysAndWeeks+DATE(CalendarYear,1,1)-WEEKDAY(DATE(CalendarYear,1,1),(WeekStart="M")+1)+29</f>
        <v>44584</v>
      </c>
      <c r="D14" s="21">
        <v>44585</v>
      </c>
      <c r="E14" s="21">
        <v>44586</v>
      </c>
      <c r="F14" s="21">
        <v>44587</v>
      </c>
      <c r="G14" s="21">
        <v>44588</v>
      </c>
      <c r="H14" s="22">
        <v>44589</v>
      </c>
      <c r="I14" s="23">
        <v>44590</v>
      </c>
    </row>
    <row r="15" spans="1:9" s="7" customFormat="1" ht="75" customHeight="1">
      <c r="B15" s="80"/>
      <c r="C15" s="137"/>
      <c r="D15" s="138">
        <v>0.625</v>
      </c>
      <c r="E15" s="138"/>
      <c r="F15" s="138">
        <v>0.625</v>
      </c>
      <c r="G15" s="141"/>
      <c r="H15" s="138">
        <v>0.625</v>
      </c>
      <c r="I15" s="8"/>
    </row>
    <row r="16" spans="1:9" s="32" customFormat="1" ht="25" customHeight="1">
      <c r="B16" s="82"/>
      <c r="C16" s="142">
        <f t="array" ref="C16:I16">DaysAndWeeks+DATE(CalendarYear,1,1)-WEEKDAY(DATE(CalendarYear,1,1),(WeekStart="M")+1)+36</f>
        <v>44591</v>
      </c>
      <c r="D16" s="22">
        <v>44592</v>
      </c>
      <c r="E16" s="26">
        <v>44593</v>
      </c>
      <c r="F16" s="26">
        <v>44594</v>
      </c>
      <c r="G16" s="26">
        <v>44595</v>
      </c>
      <c r="H16" s="26">
        <v>44596</v>
      </c>
      <c r="I16" s="27">
        <v>44597</v>
      </c>
    </row>
    <row r="17" spans="2:9" s="7" customFormat="1" ht="75" customHeight="1">
      <c r="B17" s="80"/>
      <c r="C17" s="143"/>
      <c r="D17" s="138">
        <v>0.625</v>
      </c>
      <c r="E17" s="5"/>
      <c r="F17" s="5"/>
      <c r="G17" s="5"/>
      <c r="H17" s="5"/>
      <c r="I17" s="6"/>
    </row>
    <row r="18" spans="2:9" ht="125" customHeight="1" thickBot="1">
      <c r="B18" s="81"/>
      <c r="C18" s="188" t="s">
        <v>25</v>
      </c>
      <c r="D18" s="189"/>
      <c r="E18" s="189"/>
      <c r="F18" s="189"/>
      <c r="G18" s="189"/>
      <c r="H18" s="189"/>
      <c r="I18" s="190"/>
    </row>
    <row r="19" spans="2:9" ht="16" thickTop="1">
      <c r="C19" s="7"/>
      <c r="D19" s="7"/>
      <c r="E19" s="7"/>
      <c r="F19" s="7"/>
      <c r="G19" s="7"/>
      <c r="H19" s="7"/>
      <c r="I19" s="7"/>
    </row>
    <row r="20" spans="2:9">
      <c r="C20" s="7"/>
      <c r="D20" s="7"/>
      <c r="E20" s="7"/>
      <c r="F20" s="7"/>
      <c r="G20" s="7"/>
      <c r="H20" s="7"/>
      <c r="I20" s="7"/>
    </row>
    <row r="21" spans="2:9" ht="66" customHeight="1">
      <c r="C21" s="7"/>
      <c r="D21" s="7"/>
      <c r="E21" s="7"/>
      <c r="F21" s="7"/>
      <c r="G21" s="7"/>
      <c r="H21" s="7"/>
      <c r="I21" s="7"/>
    </row>
    <row r="22" spans="2:9" ht="15" customHeight="1">
      <c r="B22" s="2"/>
      <c r="C22" s="60"/>
      <c r="D22" s="2"/>
      <c r="E22" s="2"/>
      <c r="F22" s="2"/>
      <c r="G22" s="2"/>
      <c r="H22" s="2"/>
      <c r="I22" s="2"/>
    </row>
  </sheetData>
  <dataConsolidate/>
  <mergeCells count="3">
    <mergeCell ref="C2:I2"/>
    <mergeCell ref="C18:I18"/>
    <mergeCell ref="D4:H4"/>
  </mergeCells>
  <conditionalFormatting sqref="C6:H6">
    <cfRule type="expression" dxfId="40" priority="6">
      <formula>DAY(C6)&gt;8</formula>
    </cfRule>
  </conditionalFormatting>
  <conditionalFormatting sqref="C14:I14 C18 C16:I16 E17:I17">
    <cfRule type="expression" dxfId="39" priority="4">
      <formula>AND(DAY(C14)&gt;=1,DAY(C14)&lt;=15)</formula>
    </cfRule>
  </conditionalFormatting>
  <conditionalFormatting sqref="C8:H8">
    <cfRule type="expression" dxfId="38" priority="2">
      <formula>DAY(C8)&gt;8</formula>
    </cfRule>
  </conditionalFormatting>
  <dataValidations xWindow="40" yWindow="320" count="1">
    <dataValidation type="list" allowBlank="1" showInputMessage="1" showErrorMessage="1" error="Select a day from the entries in the list. Select CANCEL, then ALT+DOWN ARROW to pick from the dropdown list" sqref="F3" xr:uid="{00000000-0002-0000-0000-000000000000}">
      <formula1>"M,S"</formula1>
    </dataValidation>
  </dataValidations>
  <hyperlinks>
    <hyperlink ref="G3" location="FEBRUARY!A1" tooltip="Navigation link to the next month" display="FEBRUARY" xr:uid="{00000000-0004-0000-0000-000000000000}"/>
  </hyperlinks>
  <printOptions horizontalCentered="1"/>
  <pageMargins left="0.5" right="0.5" top="0.4" bottom="0.4" header="0.3" footer="0.3"/>
  <pageSetup scale="52" fitToHeight="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8FC6E2"/>
    <pageSetUpPr fitToPage="1"/>
  </sheetPr>
  <dimension ref="B1:I22"/>
  <sheetViews>
    <sheetView showGridLines="0" zoomScaleNormal="100" workbookViewId="0">
      <pane ySplit="5" topLeftCell="A6" activePane="bottomLeft" state="frozen"/>
      <selection pane="bottomLeft" activeCell="E29" sqref="E29"/>
    </sheetView>
  </sheetViews>
  <sheetFormatPr baseColWidth="10" defaultColWidth="8.625" defaultRowHeight="15"/>
  <cols>
    <col min="1" max="2" width="2.625" style="1" customWidth="1"/>
    <col min="3" max="9" width="24.375" style="2" customWidth="1"/>
    <col min="10" max="16384" width="8.625" style="1"/>
  </cols>
  <sheetData>
    <row r="1" spans="2:9" ht="15" customHeight="1" thickBot="1">
      <c r="C1" s="86"/>
      <c r="D1" s="86"/>
      <c r="E1" s="86"/>
      <c r="F1" s="86"/>
      <c r="G1" s="86"/>
      <c r="H1" s="86"/>
      <c r="I1" s="86"/>
    </row>
    <row r="2" spans="2:9" ht="75" customHeight="1" thickTop="1">
      <c r="B2" s="81"/>
      <c r="C2" s="185" t="s">
        <v>27</v>
      </c>
      <c r="D2" s="186"/>
      <c r="E2" s="186"/>
      <c r="F2" s="186"/>
      <c r="G2" s="186"/>
      <c r="H2" s="186"/>
      <c r="I2" s="187"/>
    </row>
    <row r="3" spans="2:9" ht="20" customHeight="1">
      <c r="B3" s="81"/>
      <c r="C3" s="48"/>
      <c r="D3" s="29"/>
      <c r="E3" s="29"/>
      <c r="F3" s="29"/>
      <c r="G3" s="48" t="s">
        <v>3</v>
      </c>
      <c r="H3" s="48" t="s">
        <v>2</v>
      </c>
      <c r="I3" s="94"/>
    </row>
    <row r="4" spans="2:9" ht="75" customHeight="1">
      <c r="B4" s="81"/>
      <c r="C4" s="170">
        <f>CalendarYear</f>
        <v>2022</v>
      </c>
      <c r="D4" s="192" t="s">
        <v>29</v>
      </c>
      <c r="E4" s="192"/>
      <c r="F4" s="192"/>
      <c r="G4" s="192"/>
      <c r="H4" s="192"/>
      <c r="I4" s="171"/>
    </row>
    <row r="5" spans="2:9" ht="35" customHeight="1">
      <c r="B5" s="81"/>
      <c r="C5" s="11" t="str">
        <f>WeekStart</f>
        <v>S</v>
      </c>
      <c r="D5" s="11" t="str">
        <f t="shared" ref="D5:I5" si="0">LEFT(TEXT(D6,"ddd"),1)</f>
        <v>M</v>
      </c>
      <c r="E5" s="11" t="str">
        <f t="shared" si="0"/>
        <v>T</v>
      </c>
      <c r="F5" s="11" t="str">
        <f t="shared" si="0"/>
        <v>W</v>
      </c>
      <c r="G5" s="11" t="str">
        <f t="shared" si="0"/>
        <v>T</v>
      </c>
      <c r="H5" s="11" t="str">
        <f t="shared" si="0"/>
        <v>F</v>
      </c>
      <c r="I5" s="12" t="str">
        <f t="shared" si="0"/>
        <v>S</v>
      </c>
    </row>
    <row r="6" spans="2:9" s="34" customFormat="1" ht="25" customHeight="1">
      <c r="B6" s="84"/>
      <c r="C6" s="50">
        <f t="array" ref="C6:I6">DaysAndWeeks+DATE(CalendarYear,2,1)-WEEKDAY(DATE(CalendarYear,2,1),(WeekStart="M")+1)+1</f>
        <v>44591</v>
      </c>
      <c r="D6" s="40">
        <v>44592</v>
      </c>
      <c r="E6" s="123">
        <v>44593</v>
      </c>
      <c r="F6" s="123">
        <v>44594</v>
      </c>
      <c r="G6" s="123">
        <v>44595</v>
      </c>
      <c r="H6" s="123">
        <v>44596</v>
      </c>
      <c r="I6" s="124">
        <v>44597</v>
      </c>
    </row>
    <row r="7" spans="2:9" s="7" customFormat="1" ht="75" customHeight="1">
      <c r="B7" s="80"/>
      <c r="C7" s="49"/>
      <c r="D7" s="31"/>
      <c r="E7" s="144"/>
      <c r="F7" s="178">
        <v>0.625</v>
      </c>
      <c r="G7" s="145"/>
      <c r="H7" s="138">
        <v>0.625</v>
      </c>
      <c r="I7" s="125"/>
    </row>
    <row r="8" spans="2:9" s="34" customFormat="1" ht="25" customHeight="1">
      <c r="B8" s="84"/>
      <c r="C8" s="129">
        <f t="array" ref="C8:I8">DaysAndWeeks+DATE(CalendarYear,2,1)-WEEKDAY(DATE(CalendarYear,2,1),(WeekStart="M")+1)+8</f>
        <v>44598</v>
      </c>
      <c r="D8" s="123">
        <v>44599</v>
      </c>
      <c r="E8" s="126">
        <v>44600</v>
      </c>
      <c r="F8" s="126">
        <v>44601</v>
      </c>
      <c r="G8" s="126">
        <v>44602</v>
      </c>
      <c r="H8" s="126">
        <v>44603</v>
      </c>
      <c r="I8" s="124">
        <v>44604</v>
      </c>
    </row>
    <row r="9" spans="2:9" s="54" customFormat="1" ht="75" customHeight="1">
      <c r="B9" s="89"/>
      <c r="C9" s="146"/>
      <c r="D9" s="148">
        <v>0.625</v>
      </c>
      <c r="E9" s="147"/>
      <c r="F9" s="147">
        <v>0.625</v>
      </c>
      <c r="G9" s="147"/>
      <c r="H9" s="147">
        <v>0.625</v>
      </c>
      <c r="I9" s="127"/>
    </row>
    <row r="10" spans="2:9" s="34" customFormat="1" ht="25" customHeight="1">
      <c r="B10" s="84"/>
      <c r="C10" s="129">
        <f t="array" ref="C10:I10">DaysAndWeeks+DATE(CalendarYear,2,1)-WEEKDAY(DATE(CalendarYear,2,1),(WeekStart="M")+1)+15</f>
        <v>44605</v>
      </c>
      <c r="D10" s="123">
        <v>44606</v>
      </c>
      <c r="E10" s="123">
        <v>44607</v>
      </c>
      <c r="F10" s="123">
        <v>44608</v>
      </c>
      <c r="G10" s="123">
        <v>44609</v>
      </c>
      <c r="H10" s="123">
        <v>44610</v>
      </c>
      <c r="I10" s="124">
        <v>44611</v>
      </c>
    </row>
    <row r="11" spans="2:9" s="54" customFormat="1" ht="75" customHeight="1">
      <c r="B11" s="89"/>
      <c r="C11" s="146"/>
      <c r="D11" s="147">
        <v>0.625</v>
      </c>
      <c r="E11" s="148"/>
      <c r="F11" s="148">
        <v>0.625</v>
      </c>
      <c r="G11" s="148"/>
      <c r="H11" s="148">
        <v>0.625</v>
      </c>
      <c r="I11" s="127"/>
    </row>
    <row r="12" spans="2:9" s="32" customFormat="1" ht="25" customHeight="1">
      <c r="B12" s="82"/>
      <c r="C12" s="129">
        <f t="array" ref="C12:I12">DaysAndWeeks+DATE(CalendarYear,2,1)-WEEKDAY(DATE(CalendarYear,2,1),(WeekStart="M")+1)+22</f>
        <v>44612</v>
      </c>
      <c r="D12" s="123">
        <v>44613</v>
      </c>
      <c r="E12" s="123">
        <v>44614</v>
      </c>
      <c r="F12" s="123">
        <v>44615</v>
      </c>
      <c r="G12" s="123">
        <v>44616</v>
      </c>
      <c r="H12" s="123">
        <v>44617</v>
      </c>
      <c r="I12" s="124">
        <v>44618</v>
      </c>
    </row>
    <row r="13" spans="2:9" s="54" customFormat="1" ht="75" customHeight="1">
      <c r="B13" s="89"/>
      <c r="C13" s="146"/>
      <c r="D13" s="148">
        <v>0.625</v>
      </c>
      <c r="E13" s="148"/>
      <c r="F13" s="148">
        <v>0.625</v>
      </c>
      <c r="G13" s="148"/>
      <c r="H13" s="148">
        <v>0.625</v>
      </c>
      <c r="I13" s="127"/>
    </row>
    <row r="14" spans="2:9" s="32" customFormat="1" ht="25" customHeight="1">
      <c r="B14" s="82"/>
      <c r="C14" s="129">
        <f t="array" ref="C14:I14">DaysAndWeeks+DATE(CalendarYear,2,1)-WEEKDAY(DATE(CalendarYear,2,1),(WeekStart="M")+1)+29</f>
        <v>44619</v>
      </c>
      <c r="D14" s="123">
        <v>44620</v>
      </c>
      <c r="E14" s="39">
        <v>44621</v>
      </c>
      <c r="F14" s="39">
        <v>44622</v>
      </c>
      <c r="G14" s="39">
        <v>44623</v>
      </c>
      <c r="H14" s="39">
        <v>44624</v>
      </c>
      <c r="I14" s="91">
        <v>44625</v>
      </c>
    </row>
    <row r="15" spans="2:9" s="54" customFormat="1" ht="75" customHeight="1">
      <c r="B15" s="89"/>
      <c r="C15" s="146"/>
      <c r="D15" s="148">
        <v>0.625</v>
      </c>
      <c r="E15" s="106"/>
      <c r="F15" s="57"/>
      <c r="G15" s="57"/>
      <c r="H15" s="57"/>
      <c r="I15" s="92"/>
    </row>
    <row r="16" spans="2:9" s="32" customFormat="1" ht="25" customHeight="1">
      <c r="B16" s="82"/>
      <c r="C16" s="88">
        <f t="array" ref="C16:I16">DaysAndWeeks+DATE(CalendarYear,2,1)-WEEKDAY(DATE(CalendarYear,2,1),(WeekStart="M")+1)+36</f>
        <v>44626</v>
      </c>
      <c r="D16" s="38">
        <v>44627</v>
      </c>
      <c r="E16" s="38">
        <v>44628</v>
      </c>
      <c r="F16" s="38">
        <v>44629</v>
      </c>
      <c r="G16" s="38">
        <v>44630</v>
      </c>
      <c r="H16" s="38">
        <v>44631</v>
      </c>
      <c r="I16" s="93">
        <v>44632</v>
      </c>
    </row>
    <row r="17" spans="2:9" s="7" customFormat="1" ht="75" customHeight="1">
      <c r="B17" s="80"/>
      <c r="C17" s="49"/>
      <c r="D17" s="4"/>
      <c r="E17" s="4"/>
      <c r="F17" s="4"/>
      <c r="G17" s="4"/>
      <c r="H17" s="4"/>
      <c r="I17" s="101"/>
    </row>
    <row r="18" spans="2:9" ht="125" customHeight="1" thickBot="1">
      <c r="B18" s="81"/>
      <c r="C18" s="188" t="s">
        <v>25</v>
      </c>
      <c r="D18" s="189"/>
      <c r="E18" s="189"/>
      <c r="F18" s="189"/>
      <c r="G18" s="189"/>
      <c r="H18" s="189"/>
      <c r="I18" s="190"/>
    </row>
    <row r="19" spans="2:9" ht="16" thickTop="1">
      <c r="C19" s="7"/>
      <c r="D19" s="7"/>
      <c r="E19" s="7"/>
      <c r="F19" s="7"/>
      <c r="G19" s="7"/>
      <c r="H19" s="7"/>
      <c r="I19" s="7"/>
    </row>
    <row r="20" spans="2:9">
      <c r="C20" s="7"/>
      <c r="D20" s="7"/>
      <c r="E20" s="7"/>
      <c r="F20" s="7"/>
      <c r="G20" s="7"/>
      <c r="H20" s="7"/>
      <c r="I20" s="7"/>
    </row>
    <row r="21" spans="2:9" ht="70" customHeight="1">
      <c r="C21" s="7"/>
      <c r="D21" s="7"/>
      <c r="E21" s="7"/>
      <c r="F21" s="7"/>
      <c r="G21" s="7"/>
      <c r="H21" s="7"/>
      <c r="I21" s="7"/>
    </row>
    <row r="22" spans="2:9">
      <c r="C22" s="60"/>
    </row>
  </sheetData>
  <mergeCells count="3">
    <mergeCell ref="C18:I18"/>
    <mergeCell ref="C2:I2"/>
    <mergeCell ref="D4:H4"/>
  </mergeCells>
  <conditionalFormatting sqref="E6:I6">
    <cfRule type="expression" dxfId="37" priority="7">
      <formula>DAY(E6)&gt;8</formula>
    </cfRule>
  </conditionalFormatting>
  <conditionalFormatting sqref="C14:I14 C16:I16 C15 F15:I15">
    <cfRule type="expression" dxfId="36" priority="6">
      <formula>AND(DAY(C14)&gt;=1,DAY(C14)&lt;=15)</formula>
    </cfRule>
  </conditionalFormatting>
  <conditionalFormatting sqref="C6:D6">
    <cfRule type="expression" dxfId="35" priority="5">
      <formula>DAY(C6)&gt;8</formula>
    </cfRule>
  </conditionalFormatting>
  <conditionalFormatting sqref="C8">
    <cfRule type="expression" dxfId="34" priority="4">
      <formula>DAY(C8)&gt;8</formula>
    </cfRule>
  </conditionalFormatting>
  <conditionalFormatting sqref="D8:E8">
    <cfRule type="expression" dxfId="33" priority="3">
      <formula>DAY(D8)&gt;8</formula>
    </cfRule>
  </conditionalFormatting>
  <conditionalFormatting sqref="C18">
    <cfRule type="expression" dxfId="32" priority="2">
      <formula>AND(DAY(C18)&gt;=1,DAY(C18)&lt;=15)</formula>
    </cfRule>
  </conditionalFormatting>
  <conditionalFormatting sqref="I17">
    <cfRule type="expression" dxfId="31" priority="1">
      <formula>AND(DAY(I17)&gt;=1,DAY(I17)&lt;=15)</formula>
    </cfRule>
  </conditionalFormatting>
  <hyperlinks>
    <hyperlink ref="H3" location="MARCH!A1" tooltip="Navigation link to the next month" display="MARCH" xr:uid="{00000000-0004-0000-0100-000000000000}"/>
    <hyperlink ref="G3" location="JANUARY!A1" tooltip="Navigation link to the previous month" display="JANUARY" xr:uid="{71D1C575-D984-224A-889F-51B370E9F67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CFAA49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E11" sqref="E11"/>
    </sheetView>
  </sheetViews>
  <sheetFormatPr baseColWidth="10" defaultColWidth="8.625" defaultRowHeight="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>
      <c r="C1" s="86"/>
      <c r="D1" s="86"/>
      <c r="E1" s="86"/>
      <c r="F1" s="86"/>
      <c r="G1" s="86"/>
      <c r="H1" s="86"/>
      <c r="I1" s="86"/>
    </row>
    <row r="2" spans="2:9" ht="75" customHeight="1" thickTop="1">
      <c r="B2" s="81"/>
      <c r="C2" s="186" t="s">
        <v>27</v>
      </c>
      <c r="D2" s="186"/>
      <c r="E2" s="186"/>
      <c r="F2" s="186"/>
      <c r="G2" s="186"/>
      <c r="H2" s="186"/>
      <c r="I2" s="187"/>
    </row>
    <row r="3" spans="2:9" ht="20" customHeight="1">
      <c r="B3" s="81"/>
      <c r="C3" s="30"/>
      <c r="D3" s="28"/>
      <c r="E3" s="28"/>
      <c r="F3" s="29"/>
      <c r="G3" s="48" t="s">
        <v>5</v>
      </c>
      <c r="H3" s="48" t="s">
        <v>4</v>
      </c>
      <c r="I3" s="99"/>
    </row>
    <row r="4" spans="2:9" ht="75" customHeight="1">
      <c r="B4" s="81"/>
      <c r="C4" s="170">
        <f>CalendarYear</f>
        <v>2022</v>
      </c>
      <c r="D4" s="192" t="s">
        <v>30</v>
      </c>
      <c r="E4" s="192"/>
      <c r="F4" s="192"/>
      <c r="G4" s="192"/>
      <c r="H4" s="192"/>
      <c r="I4" s="171"/>
    </row>
    <row r="5" spans="2:9" ht="35" customHeight="1">
      <c r="B5" s="81"/>
      <c r="C5" s="11" t="str">
        <f>WeekStart</f>
        <v>S</v>
      </c>
      <c r="D5" s="11" t="str">
        <f t="shared" ref="D5:I5" si="0">LEFT(TEXT(D6,"ddd"),1)</f>
        <v>M</v>
      </c>
      <c r="E5" s="11" t="str">
        <f t="shared" si="0"/>
        <v>T</v>
      </c>
      <c r="F5" s="11" t="str">
        <f t="shared" si="0"/>
        <v>W</v>
      </c>
      <c r="G5" s="11" t="str">
        <f t="shared" si="0"/>
        <v>T</v>
      </c>
      <c r="H5" s="11" t="str">
        <f t="shared" si="0"/>
        <v>F</v>
      </c>
      <c r="I5" s="12" t="str">
        <f t="shared" si="0"/>
        <v>S</v>
      </c>
    </row>
    <row r="6" spans="2:9" s="32" customFormat="1" ht="25" customHeight="1">
      <c r="B6" s="82"/>
      <c r="C6" s="69">
        <f t="array" ref="C6:I6">DaysAndWeeks+DATE(CalendarYear,3,1)-WEEKDAY(DATE(CalendarYear,3,1),(WeekStart="M")+1)+1</f>
        <v>44619</v>
      </c>
      <c r="D6" s="35">
        <v>44620</v>
      </c>
      <c r="E6" s="33">
        <v>44621</v>
      </c>
      <c r="F6" s="33">
        <v>44622</v>
      </c>
      <c r="G6" s="33">
        <v>44623</v>
      </c>
      <c r="H6" s="33">
        <v>44624</v>
      </c>
      <c r="I6" s="74">
        <v>44625</v>
      </c>
    </row>
    <row r="7" spans="2:9" s="54" customFormat="1" ht="75" customHeight="1">
      <c r="B7" s="89"/>
      <c r="C7" s="100"/>
      <c r="D7" s="56"/>
      <c r="E7" s="149"/>
      <c r="F7" s="149">
        <v>0.625</v>
      </c>
      <c r="G7" s="149"/>
      <c r="H7" s="149">
        <v>0.625</v>
      </c>
      <c r="I7" s="90"/>
    </row>
    <row r="8" spans="2:9" s="32" customFormat="1" ht="25" customHeight="1">
      <c r="B8" s="82"/>
      <c r="C8" s="36">
        <f t="array" ref="C8:I8">DaysAndWeeks+DATE(CalendarYear,3,1)-WEEKDAY(DATE(CalendarYear,3,1),(WeekStart="M")+1)+8</f>
        <v>44626</v>
      </c>
      <c r="D8" s="33">
        <v>44627</v>
      </c>
      <c r="E8" s="33">
        <v>44628</v>
      </c>
      <c r="F8" s="33">
        <v>44629</v>
      </c>
      <c r="G8" s="36">
        <v>44630</v>
      </c>
      <c r="H8" s="33">
        <v>44631</v>
      </c>
      <c r="I8" s="74">
        <v>44632</v>
      </c>
    </row>
    <row r="9" spans="2:9" s="54" customFormat="1" ht="75" customHeight="1">
      <c r="B9" s="89"/>
      <c r="C9" s="150"/>
      <c r="D9" s="149">
        <v>0.625</v>
      </c>
      <c r="E9" s="149"/>
      <c r="F9" s="149">
        <v>0.625</v>
      </c>
      <c r="G9" s="151"/>
      <c r="H9" s="149">
        <v>0.625</v>
      </c>
      <c r="I9" s="90"/>
    </row>
    <row r="10" spans="2:9" s="32" customFormat="1" ht="25" customHeight="1">
      <c r="B10" s="82"/>
      <c r="C10" s="36">
        <f t="array" ref="C10:I10">DaysAndWeeks+DATE(CalendarYear,3,1)-WEEKDAY(DATE(CalendarYear,3,1),(WeekStart="M")+1)+15</f>
        <v>44633</v>
      </c>
      <c r="D10" s="33">
        <v>44634</v>
      </c>
      <c r="E10" s="33">
        <v>44635</v>
      </c>
      <c r="F10" s="33">
        <v>44636</v>
      </c>
      <c r="G10" s="33">
        <v>44637</v>
      </c>
      <c r="H10" s="33">
        <v>44638</v>
      </c>
      <c r="I10" s="74">
        <v>44639</v>
      </c>
    </row>
    <row r="11" spans="2:9" s="54" customFormat="1" ht="75" customHeight="1">
      <c r="B11" s="89"/>
      <c r="C11" s="150"/>
      <c r="D11" s="149">
        <v>0.625</v>
      </c>
      <c r="E11" s="149"/>
      <c r="F11" s="149">
        <v>0.625</v>
      </c>
      <c r="G11" s="55"/>
      <c r="H11" s="149">
        <v>0.625</v>
      </c>
      <c r="I11" s="90"/>
    </row>
    <row r="12" spans="2:9" s="32" customFormat="1" ht="25" customHeight="1">
      <c r="B12" s="82"/>
      <c r="C12" s="36">
        <f t="array" ref="C12:I12">DaysAndWeeks+DATE(CalendarYear,3,1)-WEEKDAY(DATE(CalendarYear,3,1),(WeekStart="M")+1)+22</f>
        <v>44640</v>
      </c>
      <c r="D12" s="33">
        <v>44641</v>
      </c>
      <c r="E12" s="33">
        <v>44642</v>
      </c>
      <c r="F12" s="33">
        <v>44643</v>
      </c>
      <c r="G12" s="33">
        <v>44644</v>
      </c>
      <c r="H12" s="37">
        <v>44645</v>
      </c>
      <c r="I12" s="95">
        <v>44646</v>
      </c>
    </row>
    <row r="13" spans="2:9" s="54" customFormat="1" ht="75" customHeight="1">
      <c r="B13" s="89"/>
      <c r="C13" s="150"/>
      <c r="D13" s="149">
        <v>0.625</v>
      </c>
      <c r="E13" s="149"/>
      <c r="F13" s="149">
        <v>0.625</v>
      </c>
      <c r="G13" s="149"/>
      <c r="H13" s="149">
        <v>0.625</v>
      </c>
      <c r="I13" s="90"/>
    </row>
    <row r="14" spans="2:9" s="32" customFormat="1" ht="25" customHeight="1">
      <c r="B14" s="82"/>
      <c r="C14" s="44">
        <f t="array" ref="C14:I14">DaysAndWeeks+DATE(CalendarYear,3,1)-WEEKDAY(DATE(CalendarYear,3,1),(WeekStart="M")+1)+29</f>
        <v>44647</v>
      </c>
      <c r="D14" s="33">
        <v>44648</v>
      </c>
      <c r="E14" s="33">
        <v>44649</v>
      </c>
      <c r="F14" s="33">
        <v>44650</v>
      </c>
      <c r="G14" s="44">
        <v>44651</v>
      </c>
      <c r="H14" s="42">
        <v>44652</v>
      </c>
      <c r="I14" s="76">
        <v>44653</v>
      </c>
    </row>
    <row r="15" spans="2:9" s="54" customFormat="1" ht="75" customHeight="1">
      <c r="B15" s="89"/>
      <c r="C15" s="150"/>
      <c r="D15" s="149">
        <v>0.625</v>
      </c>
      <c r="E15" s="149"/>
      <c r="F15" s="149">
        <v>0.625</v>
      </c>
      <c r="G15" s="150"/>
      <c r="H15" s="179">
        <v>0.625</v>
      </c>
      <c r="I15" s="96"/>
    </row>
    <row r="16" spans="2:9" s="32" customFormat="1" ht="25" customHeight="1">
      <c r="B16" s="82"/>
      <c r="C16" s="42">
        <f t="array" ref="C16:I16">DaysAndWeeks+DATE(CalendarYear,3,1)-WEEKDAY(DATE(CalendarYear,3,1),(WeekStart="M")+1)+36</f>
        <v>44654</v>
      </c>
      <c r="D16" s="35">
        <v>44655</v>
      </c>
      <c r="E16" s="35">
        <v>44656</v>
      </c>
      <c r="F16" s="35">
        <v>44657</v>
      </c>
      <c r="G16" s="35">
        <v>44658</v>
      </c>
      <c r="H16" s="35">
        <v>44659</v>
      </c>
      <c r="I16" s="76">
        <v>44660</v>
      </c>
    </row>
    <row r="17" spans="2:9" s="7" customFormat="1" ht="75" customHeight="1">
      <c r="B17" s="80"/>
      <c r="C17" s="43"/>
      <c r="D17" s="41"/>
      <c r="E17" s="41"/>
      <c r="F17" s="41"/>
      <c r="G17" s="41"/>
      <c r="H17" s="41"/>
      <c r="I17" s="98"/>
    </row>
    <row r="18" spans="2:9" ht="125" customHeight="1" thickBot="1">
      <c r="B18" s="81"/>
      <c r="C18" s="188" t="s">
        <v>25</v>
      </c>
      <c r="D18" s="189"/>
      <c r="E18" s="189"/>
      <c r="F18" s="189"/>
      <c r="G18" s="189"/>
      <c r="H18" s="189"/>
      <c r="I18" s="190"/>
    </row>
    <row r="19" spans="2:9" ht="16" thickTop="1">
      <c r="C19" s="7"/>
      <c r="D19" s="7"/>
      <c r="E19" s="7"/>
      <c r="F19" s="7"/>
      <c r="G19" s="7"/>
      <c r="H19" s="7"/>
      <c r="I19" s="7"/>
    </row>
    <row r="20" spans="2:9">
      <c r="C20" s="7"/>
      <c r="D20" s="7"/>
      <c r="E20" s="7"/>
      <c r="F20" s="7"/>
      <c r="G20" s="7"/>
      <c r="H20" s="7"/>
      <c r="I20" s="7"/>
    </row>
    <row r="21" spans="2:9" ht="70" customHeight="1">
      <c r="C21" s="7"/>
      <c r="D21" s="7"/>
      <c r="E21" s="7"/>
      <c r="F21" s="7"/>
      <c r="G21" s="7"/>
      <c r="H21" s="7"/>
      <c r="I21" s="7"/>
    </row>
  </sheetData>
  <mergeCells count="3">
    <mergeCell ref="C18:I18"/>
    <mergeCell ref="C2:I2"/>
    <mergeCell ref="D4:H4"/>
  </mergeCells>
  <conditionalFormatting sqref="C6:H6">
    <cfRule type="expression" dxfId="30" priority="4">
      <formula>DAY(C6)&gt;8</formula>
    </cfRule>
  </conditionalFormatting>
  <conditionalFormatting sqref="C14:I17">
    <cfRule type="expression" dxfId="29" priority="3">
      <formula>AND(DAY(C14)&gt;=1,DAY(C14)&lt;=15)</formula>
    </cfRule>
  </conditionalFormatting>
  <conditionalFormatting sqref="C18">
    <cfRule type="expression" dxfId="28" priority="2">
      <formula>AND(DAY(C18)&gt;=1,DAY(C18)&lt;=15)</formula>
    </cfRule>
  </conditionalFormatting>
  <conditionalFormatting sqref="C7">
    <cfRule type="expression" dxfId="27" priority="1">
      <formula>AND(DAY(C7)&gt;=1,DAY(C7)&lt;=15)</formula>
    </cfRule>
  </conditionalFormatting>
  <hyperlinks>
    <hyperlink ref="G3" location="FEBRUARY!A1" tooltip="Navigation link to the previous month" display="&lt;- FEBRUARY" xr:uid="{00000000-0004-0000-0200-000001000000}"/>
    <hyperlink ref="H3" location="APRIL!A1" tooltip="Navigation link to the next month" display="APRIL -&gt;" xr:uid="{00000000-0004-0000-02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6E8390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D26" sqref="D26"/>
    </sheetView>
  </sheetViews>
  <sheetFormatPr baseColWidth="10" defaultColWidth="8.625" defaultRowHeight="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>
      <c r="C1" s="86"/>
      <c r="D1" s="86"/>
      <c r="E1" s="86"/>
      <c r="F1" s="86"/>
      <c r="G1" s="86"/>
      <c r="H1" s="86"/>
      <c r="I1" s="86"/>
    </row>
    <row r="2" spans="2:9" ht="75" customHeight="1" thickTop="1">
      <c r="B2" s="81"/>
      <c r="C2" s="186" t="s">
        <v>27</v>
      </c>
      <c r="D2" s="186"/>
      <c r="E2" s="186"/>
      <c r="F2" s="186"/>
      <c r="G2" s="186"/>
      <c r="H2" s="186"/>
      <c r="I2" s="187"/>
    </row>
    <row r="3" spans="2:9" ht="20" customHeight="1">
      <c r="B3" s="81"/>
      <c r="C3" s="17"/>
      <c r="D3" s="17"/>
      <c r="E3" s="45"/>
      <c r="F3" s="45"/>
      <c r="G3" s="17" t="s">
        <v>9</v>
      </c>
      <c r="H3" s="17" t="s">
        <v>10</v>
      </c>
      <c r="I3" s="103"/>
    </row>
    <row r="4" spans="2:9" ht="75" customHeight="1">
      <c r="B4" s="81"/>
      <c r="C4" s="170">
        <f>CalendarYear</f>
        <v>2022</v>
      </c>
      <c r="D4" s="196" t="s">
        <v>31</v>
      </c>
      <c r="E4" s="196"/>
      <c r="F4" s="196"/>
      <c r="G4" s="196"/>
      <c r="H4" s="196"/>
      <c r="I4" s="171"/>
    </row>
    <row r="5" spans="2:9" ht="35" customHeight="1">
      <c r="B5" s="81"/>
      <c r="C5" s="11" t="str">
        <f>WeekStart</f>
        <v>S</v>
      </c>
      <c r="D5" s="11" t="str">
        <f t="shared" ref="D5:I5" si="0">LEFT(TEXT(D6,"ddd"),1)</f>
        <v>M</v>
      </c>
      <c r="E5" s="11" t="str">
        <f t="shared" si="0"/>
        <v>T</v>
      </c>
      <c r="F5" s="11" t="str">
        <f t="shared" si="0"/>
        <v>W</v>
      </c>
      <c r="G5" s="11" t="str">
        <f t="shared" si="0"/>
        <v>T</v>
      </c>
      <c r="H5" s="11" t="str">
        <f t="shared" si="0"/>
        <v>F</v>
      </c>
      <c r="I5" s="12" t="str">
        <f t="shared" si="0"/>
        <v>S</v>
      </c>
    </row>
    <row r="6" spans="2:9" s="32" customFormat="1" ht="25" customHeight="1">
      <c r="B6" s="82"/>
      <c r="C6" s="42">
        <f t="array" ref="C6:I6">DaysAndWeeks+DATE(CalendarYear,4,1)-WEEKDAY(DATE(CalendarYear,4,1),(WeekStart="M")+1)+1</f>
        <v>44647</v>
      </c>
      <c r="D6" s="35">
        <v>44648</v>
      </c>
      <c r="E6" s="35">
        <v>44649</v>
      </c>
      <c r="F6" s="35">
        <v>44650</v>
      </c>
      <c r="G6" s="35">
        <v>44651</v>
      </c>
      <c r="H6" s="33">
        <v>44652</v>
      </c>
      <c r="I6" s="74">
        <v>44653</v>
      </c>
    </row>
    <row r="7" spans="2:9" s="54" customFormat="1" ht="75" customHeight="1">
      <c r="B7" s="89"/>
      <c r="C7" s="58"/>
      <c r="D7" s="59"/>
      <c r="E7" s="59"/>
      <c r="F7" s="56"/>
      <c r="G7" s="152"/>
      <c r="H7" s="149">
        <v>0.625</v>
      </c>
      <c r="I7" s="90"/>
    </row>
    <row r="8" spans="2:9" s="32" customFormat="1" ht="25" customHeight="1">
      <c r="B8" s="82"/>
      <c r="C8" s="36">
        <f t="array" ref="C8:I8">DaysAndWeeks+DATE(CalendarYear,4,1)-WEEKDAY(DATE(CalendarYear,4,1),(WeekStart="M")+1)+8</f>
        <v>44654</v>
      </c>
      <c r="D8" s="33">
        <v>44655</v>
      </c>
      <c r="E8" s="33">
        <v>44656</v>
      </c>
      <c r="F8" s="33">
        <v>44657</v>
      </c>
      <c r="G8" s="33">
        <v>44658</v>
      </c>
      <c r="H8" s="33">
        <v>44659</v>
      </c>
      <c r="I8" s="74">
        <v>44660</v>
      </c>
    </row>
    <row r="9" spans="2:9" s="54" customFormat="1" ht="75" customHeight="1">
      <c r="B9" s="89"/>
      <c r="C9" s="153"/>
      <c r="D9" s="149">
        <v>0.625</v>
      </c>
      <c r="E9" s="149"/>
      <c r="F9" s="149">
        <v>0.625</v>
      </c>
      <c r="G9" s="153"/>
      <c r="H9" s="149">
        <v>0.625</v>
      </c>
      <c r="I9" s="90"/>
    </row>
    <row r="10" spans="2:9" s="32" customFormat="1" ht="25" customHeight="1">
      <c r="B10" s="82"/>
      <c r="C10" s="36">
        <f t="array" ref="C10:I10">DaysAndWeeks+DATE(CalendarYear,4,1)-WEEKDAY(DATE(CalendarYear,4,1),(WeekStart="M")+1)+15</f>
        <v>44661</v>
      </c>
      <c r="D10" s="180">
        <v>44662</v>
      </c>
      <c r="E10" s="33">
        <v>44663</v>
      </c>
      <c r="F10" s="33">
        <v>44664</v>
      </c>
      <c r="G10" s="33">
        <v>44665</v>
      </c>
      <c r="H10" s="33">
        <v>44666</v>
      </c>
      <c r="I10" s="74">
        <v>44667</v>
      </c>
    </row>
    <row r="11" spans="2:9" s="54" customFormat="1" ht="75" customHeight="1">
      <c r="B11" s="89"/>
      <c r="C11" s="150"/>
      <c r="D11" s="149">
        <v>0.625</v>
      </c>
      <c r="E11" s="149"/>
      <c r="F11" s="149">
        <v>0.625</v>
      </c>
      <c r="G11" s="55"/>
      <c r="H11" s="149">
        <v>0.625</v>
      </c>
      <c r="I11" s="90"/>
    </row>
    <row r="12" spans="2:9" s="32" customFormat="1" ht="25" customHeight="1">
      <c r="B12" s="82"/>
      <c r="C12" s="36">
        <f t="array" ref="C12:I12">DaysAndWeeks+DATE(CalendarYear,4,1)-WEEKDAY(DATE(CalendarYear,4,1),(WeekStart="M")+1)+22</f>
        <v>44668</v>
      </c>
      <c r="D12" s="33">
        <v>44669</v>
      </c>
      <c r="E12" s="33">
        <v>44670</v>
      </c>
      <c r="F12" s="180">
        <v>44671</v>
      </c>
      <c r="G12" s="180">
        <v>44672</v>
      </c>
      <c r="H12" s="180">
        <v>44673</v>
      </c>
      <c r="I12" s="74">
        <v>44674</v>
      </c>
    </row>
    <row r="13" spans="2:9" s="54" customFormat="1" ht="75" customHeight="1">
      <c r="B13" s="89"/>
      <c r="C13" s="153"/>
      <c r="D13" s="149">
        <v>0.625</v>
      </c>
      <c r="E13" s="149"/>
      <c r="F13" s="149">
        <v>0.625</v>
      </c>
      <c r="G13" s="153"/>
      <c r="H13" s="149">
        <v>0.625</v>
      </c>
      <c r="I13" s="90"/>
    </row>
    <row r="14" spans="2:9" s="32" customFormat="1" ht="25" customHeight="1">
      <c r="B14" s="82"/>
      <c r="C14" s="36">
        <f t="array" ref="C14:I14">DaysAndWeeks+DATE(CalendarYear,4,1)-WEEKDAY(DATE(CalendarYear,4,1),(WeekStart="M")+1)+29</f>
        <v>44675</v>
      </c>
      <c r="D14" s="33">
        <v>44676</v>
      </c>
      <c r="E14" s="33">
        <v>44677</v>
      </c>
      <c r="F14" s="33">
        <v>44678</v>
      </c>
      <c r="G14" s="33">
        <v>44679</v>
      </c>
      <c r="H14" s="33">
        <v>44680</v>
      </c>
      <c r="I14" s="74">
        <v>44681</v>
      </c>
    </row>
    <row r="15" spans="2:9" s="54" customFormat="1" ht="75" customHeight="1">
      <c r="B15" s="89"/>
      <c r="C15" s="150"/>
      <c r="D15" s="149">
        <v>0.625</v>
      </c>
      <c r="E15" s="153"/>
      <c r="F15" s="149">
        <v>0.625</v>
      </c>
      <c r="G15" s="149"/>
      <c r="H15" s="149">
        <v>0.625</v>
      </c>
      <c r="I15" s="90"/>
    </row>
    <row r="16" spans="2:9" s="32" customFormat="1" ht="25" customHeight="1">
      <c r="B16" s="82"/>
      <c r="C16" s="51">
        <f t="array" ref="C16:I16">DaysAndWeeks+DATE(CalendarYear,4,1)-WEEKDAY(DATE(CalendarYear,4,1),(WeekStart="M")+1)+36</f>
        <v>44682</v>
      </c>
      <c r="D16" s="52">
        <v>44683</v>
      </c>
      <c r="E16" s="52">
        <v>44684</v>
      </c>
      <c r="F16" s="52">
        <v>44685</v>
      </c>
      <c r="G16" s="52">
        <v>44686</v>
      </c>
      <c r="H16" s="52">
        <v>44687</v>
      </c>
      <c r="I16" s="102">
        <v>44688</v>
      </c>
    </row>
    <row r="17" spans="2:9" s="7" customFormat="1" ht="75" customHeight="1">
      <c r="B17" s="80"/>
      <c r="C17" s="97"/>
      <c r="D17" s="41"/>
      <c r="E17" s="41"/>
      <c r="F17" s="41"/>
      <c r="G17" s="41"/>
      <c r="H17" s="41"/>
      <c r="I17" s="98"/>
    </row>
    <row r="18" spans="2:9" ht="125" customHeight="1" thickBot="1">
      <c r="B18" s="81"/>
      <c r="C18" s="193" t="s">
        <v>25</v>
      </c>
      <c r="D18" s="194"/>
      <c r="E18" s="194"/>
      <c r="F18" s="194"/>
      <c r="G18" s="194"/>
      <c r="H18" s="194"/>
      <c r="I18" s="195"/>
    </row>
    <row r="19" spans="2:9" ht="16" thickTop="1">
      <c r="C19" s="7"/>
      <c r="D19" s="7"/>
      <c r="E19" s="7"/>
      <c r="F19" s="7"/>
      <c r="G19" s="7"/>
      <c r="H19" s="7"/>
      <c r="I19" s="7"/>
    </row>
    <row r="20" spans="2:9">
      <c r="C20" s="7"/>
      <c r="D20" s="7"/>
      <c r="E20" s="7"/>
      <c r="F20" s="7"/>
      <c r="G20" s="7"/>
      <c r="H20" s="7"/>
      <c r="I20" s="7"/>
    </row>
    <row r="21" spans="2:9" ht="70" customHeight="1">
      <c r="C21" s="7"/>
      <c r="D21" s="7"/>
      <c r="E21" s="7"/>
      <c r="F21" s="7"/>
      <c r="G21" s="7"/>
      <c r="H21" s="7"/>
      <c r="I21" s="7"/>
    </row>
  </sheetData>
  <mergeCells count="3">
    <mergeCell ref="C18:I18"/>
    <mergeCell ref="C2:I2"/>
    <mergeCell ref="D4:H4"/>
  </mergeCells>
  <conditionalFormatting sqref="C6:H6">
    <cfRule type="expression" dxfId="26" priority="3">
      <formula>DAY(C6)&gt;8</formula>
    </cfRule>
  </conditionalFormatting>
  <conditionalFormatting sqref="C14:I14 C16:I17 D15 F15:I15">
    <cfRule type="expression" dxfId="25" priority="2">
      <formula>AND(DAY(C14)&gt;=1,DAY(C14)&lt;=15)</formula>
    </cfRule>
  </conditionalFormatting>
  <conditionalFormatting sqref="C18">
    <cfRule type="expression" dxfId="24" priority="1">
      <formula>AND(DAY(C18)&gt;=1,DAY(C18)&lt;=15)</formula>
    </cfRule>
  </conditionalFormatting>
  <hyperlinks>
    <hyperlink ref="G3" location="MARCH!A1" tooltip="Navigation link to the previous month" display="&lt;- MARCH" xr:uid="{00000000-0004-0000-0300-000001000000}"/>
    <hyperlink ref="H3" location="MAY!A1" tooltip="Navigation link to the next month" display="MAY -&gt;" xr:uid="{00000000-0004-0000-03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172743"/>
    <pageSetUpPr fitToPage="1"/>
  </sheetPr>
  <dimension ref="B1:I21"/>
  <sheetViews>
    <sheetView showGridLines="0" zoomScale="115" zoomScaleNormal="100" workbookViewId="0">
      <pane ySplit="5" topLeftCell="A17" activePane="bottomLeft" state="frozen"/>
      <selection pane="bottomLeft" activeCell="D26" sqref="D26"/>
    </sheetView>
  </sheetViews>
  <sheetFormatPr baseColWidth="10" defaultColWidth="8.625" defaultRowHeight="15"/>
  <cols>
    <col min="1" max="2" width="2.625" style="2" customWidth="1"/>
    <col min="3" max="9" width="24.375" style="2" customWidth="1"/>
    <col min="10" max="16384" width="8.625" style="2"/>
  </cols>
  <sheetData>
    <row r="1" spans="2:9" ht="15" customHeight="1" thickBot="1">
      <c r="C1" s="86"/>
      <c r="D1" s="86"/>
      <c r="E1" s="86"/>
      <c r="F1" s="86"/>
      <c r="G1" s="86"/>
      <c r="H1" s="86"/>
      <c r="I1" s="86"/>
    </row>
    <row r="2" spans="2:9" ht="75" customHeight="1" thickTop="1">
      <c r="B2" s="81"/>
      <c r="C2" s="186" t="s">
        <v>27</v>
      </c>
      <c r="D2" s="186"/>
      <c r="E2" s="186"/>
      <c r="F2" s="186"/>
      <c r="G2" s="186"/>
      <c r="H2" s="186"/>
      <c r="I2" s="187"/>
    </row>
    <row r="3" spans="2:9" ht="20" customHeight="1">
      <c r="B3" s="81"/>
      <c r="C3" s="62"/>
      <c r="D3" s="63"/>
      <c r="E3" s="63"/>
      <c r="F3" s="28"/>
      <c r="G3" s="17" t="s">
        <v>11</v>
      </c>
      <c r="H3" s="17" t="s">
        <v>12</v>
      </c>
      <c r="I3" s="85"/>
    </row>
    <row r="4" spans="2:9" ht="75" customHeight="1">
      <c r="B4" s="81"/>
      <c r="C4" s="170">
        <f>CalendarYear</f>
        <v>2022</v>
      </c>
      <c r="D4" s="196" t="s">
        <v>32</v>
      </c>
      <c r="E4" s="196"/>
      <c r="F4" s="196"/>
      <c r="G4" s="196"/>
      <c r="H4" s="196"/>
      <c r="I4" s="171"/>
    </row>
    <row r="5" spans="2:9" s="1" customFormat="1" ht="35" customHeight="1">
      <c r="B5" s="81"/>
      <c r="C5" s="11" t="str">
        <f>WeekStart</f>
        <v>S</v>
      </c>
      <c r="D5" s="11" t="str">
        <f t="shared" ref="D5:I5" si="0">LEFT(TEXT(D6,"ddd"),1)</f>
        <v>M</v>
      </c>
      <c r="E5" s="11" t="str">
        <f t="shared" si="0"/>
        <v>T</v>
      </c>
      <c r="F5" s="11" t="str">
        <f t="shared" si="0"/>
        <v>W</v>
      </c>
      <c r="G5" s="11" t="str">
        <f t="shared" si="0"/>
        <v>T</v>
      </c>
      <c r="H5" s="11" t="str">
        <f t="shared" si="0"/>
        <v>F</v>
      </c>
      <c r="I5" s="12" t="str">
        <f t="shared" si="0"/>
        <v>S</v>
      </c>
    </row>
    <row r="6" spans="2:9" s="133" customFormat="1" ht="25" customHeight="1">
      <c r="B6" s="130"/>
      <c r="C6" s="136">
        <f t="array" ref="C6:I6">DaysAndWeeks+DATE(CalendarYear,5,1)-WEEKDAY(DATE(CalendarYear,5,1),(WeekStart="M")+1)+1</f>
        <v>44682</v>
      </c>
      <c r="D6" s="123">
        <v>44683</v>
      </c>
      <c r="E6" s="131">
        <v>44684</v>
      </c>
      <c r="F6" s="131">
        <v>44685</v>
      </c>
      <c r="G6" s="131">
        <v>44686</v>
      </c>
      <c r="H6" s="131">
        <v>44687</v>
      </c>
      <c r="I6" s="132">
        <v>44688</v>
      </c>
    </row>
    <row r="7" spans="2:9" s="135" customFormat="1" ht="75" customHeight="1">
      <c r="B7" s="134"/>
      <c r="C7" s="154"/>
      <c r="D7" s="138">
        <v>0.625</v>
      </c>
      <c r="E7" s="155"/>
      <c r="F7" s="148">
        <v>0.625</v>
      </c>
      <c r="G7" s="155"/>
      <c r="H7" s="128"/>
      <c r="I7" s="127"/>
    </row>
    <row r="8" spans="2:9" s="133" customFormat="1" ht="25" customHeight="1">
      <c r="B8" s="130"/>
      <c r="C8" s="129">
        <f t="array" ref="C8:I8">DaysAndWeeks+DATE(CalendarYear,5,1)-WEEKDAY(DATE(CalendarYear,5,1),(WeekStart="M")+1)+8</f>
        <v>44689</v>
      </c>
      <c r="D8" s="123">
        <v>44690</v>
      </c>
      <c r="E8" s="123">
        <v>44691</v>
      </c>
      <c r="F8" s="123">
        <v>44692</v>
      </c>
      <c r="G8" s="123">
        <v>44693</v>
      </c>
      <c r="H8" s="123">
        <v>44694</v>
      </c>
      <c r="I8" s="124">
        <v>44695</v>
      </c>
    </row>
    <row r="9" spans="2:9" s="135" customFormat="1" ht="75" customHeight="1">
      <c r="B9" s="134"/>
      <c r="C9" s="156"/>
      <c r="D9" s="148">
        <v>0.625</v>
      </c>
      <c r="E9" s="155"/>
      <c r="F9" s="148">
        <v>0.625</v>
      </c>
      <c r="G9" s="155"/>
      <c r="H9" s="148">
        <v>0.625</v>
      </c>
      <c r="I9" s="127"/>
    </row>
    <row r="10" spans="2:9" s="133" customFormat="1" ht="25" customHeight="1">
      <c r="B10" s="130"/>
      <c r="C10" s="129">
        <f t="array" ref="C10:I10">DaysAndWeeks+DATE(CalendarYear,5,1)-WEEKDAY(DATE(CalendarYear,5,1),(WeekStart="M")+1)+15</f>
        <v>44696</v>
      </c>
      <c r="D10" s="123">
        <v>44697</v>
      </c>
      <c r="E10" s="123">
        <v>44698</v>
      </c>
      <c r="F10" s="136">
        <v>44699</v>
      </c>
      <c r="G10" s="123">
        <v>44700</v>
      </c>
      <c r="H10" s="123">
        <v>44701</v>
      </c>
      <c r="I10" s="124">
        <v>44702</v>
      </c>
    </row>
    <row r="11" spans="2:9" s="135" customFormat="1" ht="75" customHeight="1">
      <c r="B11" s="134"/>
      <c r="C11" s="156"/>
      <c r="D11" s="148">
        <v>0.625</v>
      </c>
      <c r="E11" s="155"/>
      <c r="F11" s="181">
        <v>0.625</v>
      </c>
      <c r="G11" s="155"/>
      <c r="H11" s="148">
        <v>0.625</v>
      </c>
      <c r="I11" s="127"/>
    </row>
    <row r="12" spans="2:9" s="133" customFormat="1" ht="25" customHeight="1">
      <c r="B12" s="130"/>
      <c r="C12" s="129">
        <f t="array" ref="C12:I12">DaysAndWeeks+DATE(CalendarYear,5,1)-WEEKDAY(DATE(CalendarYear,5,1),(WeekStart="M")+1)+22</f>
        <v>44703</v>
      </c>
      <c r="D12" s="123">
        <v>44704</v>
      </c>
      <c r="E12" s="123">
        <v>44705</v>
      </c>
      <c r="F12" s="123">
        <v>44706</v>
      </c>
      <c r="G12" s="123">
        <v>44707</v>
      </c>
      <c r="H12" s="123">
        <v>44708</v>
      </c>
      <c r="I12" s="124">
        <v>44709</v>
      </c>
    </row>
    <row r="13" spans="2:9" s="135" customFormat="1" ht="75" customHeight="1">
      <c r="B13" s="134"/>
      <c r="C13" s="156"/>
      <c r="D13" s="148">
        <v>0.625</v>
      </c>
      <c r="E13" s="155"/>
      <c r="F13" s="148">
        <v>0.625</v>
      </c>
      <c r="G13" s="155"/>
      <c r="H13" s="148">
        <v>0.625</v>
      </c>
      <c r="I13" s="127"/>
    </row>
    <row r="14" spans="2:9" s="67" customFormat="1" ht="25" customHeight="1">
      <c r="B14" s="84"/>
      <c r="C14" s="129">
        <f t="array" ref="C14:I14">DaysAndWeeks+DATE(CalendarYear,5,1)-WEEKDAY(DATE(CalendarYear,5,1),(WeekStart="M")+1)+29</f>
        <v>44710</v>
      </c>
      <c r="D14" s="123">
        <v>44711</v>
      </c>
      <c r="E14" s="123">
        <v>44712</v>
      </c>
      <c r="F14" s="123">
        <v>44713</v>
      </c>
      <c r="G14" s="35">
        <v>44714</v>
      </c>
      <c r="H14" s="35">
        <v>44715</v>
      </c>
      <c r="I14" s="76">
        <v>44716</v>
      </c>
    </row>
    <row r="15" spans="2:9" s="61" customFormat="1" ht="75" customHeight="1">
      <c r="B15" s="89"/>
      <c r="C15" s="156"/>
      <c r="D15" s="148">
        <v>0.625</v>
      </c>
      <c r="E15" s="155"/>
      <c r="F15" s="148">
        <v>0.625</v>
      </c>
      <c r="G15" s="56"/>
      <c r="H15" s="56"/>
      <c r="I15" s="96"/>
    </row>
    <row r="16" spans="2:9" s="65" customFormat="1" ht="25" customHeight="1">
      <c r="B16" s="82"/>
      <c r="C16" s="42">
        <f t="array" ref="C16:I16">DaysAndWeeks+DATE(CalendarYear,5,1)-WEEKDAY(DATE(CalendarYear,5,1),(WeekStart="M")+1)+36</f>
        <v>44717</v>
      </c>
      <c r="D16" s="35">
        <v>44718</v>
      </c>
      <c r="E16" s="35">
        <v>44719</v>
      </c>
      <c r="F16" s="35">
        <v>44720</v>
      </c>
      <c r="G16" s="35">
        <v>44721</v>
      </c>
      <c r="H16" s="35">
        <v>44722</v>
      </c>
      <c r="I16" s="76">
        <v>44723</v>
      </c>
    </row>
    <row r="17" spans="2:9" ht="75" customHeight="1">
      <c r="B17" s="81"/>
      <c r="C17" s="47"/>
      <c r="D17" s="46"/>
      <c r="E17" s="46"/>
      <c r="F17" s="46"/>
      <c r="G17" s="46"/>
      <c r="H17" s="46"/>
      <c r="I17" s="104"/>
    </row>
    <row r="18" spans="2:9" s="1" customFormat="1" ht="125" customHeight="1" thickBot="1">
      <c r="B18" s="81"/>
      <c r="C18" s="188" t="s">
        <v>25</v>
      </c>
      <c r="D18" s="189"/>
      <c r="E18" s="189"/>
      <c r="F18" s="189"/>
      <c r="G18" s="189"/>
      <c r="H18" s="189"/>
      <c r="I18" s="190"/>
    </row>
    <row r="19" spans="2:9" s="1" customFormat="1" ht="16" thickTop="1">
      <c r="C19" s="7"/>
      <c r="D19" s="7"/>
      <c r="E19" s="7"/>
      <c r="F19" s="7"/>
      <c r="G19" s="7"/>
      <c r="H19" s="7"/>
      <c r="I19" s="7"/>
    </row>
    <row r="20" spans="2:9" s="1" customFormat="1">
      <c r="C20" s="7"/>
      <c r="D20" s="7"/>
      <c r="E20" s="7"/>
      <c r="F20" s="7"/>
      <c r="G20" s="7"/>
      <c r="H20" s="7"/>
      <c r="I20" s="7"/>
    </row>
    <row r="21" spans="2:9" s="1" customFormat="1" ht="70" customHeight="1">
      <c r="C21" s="7"/>
      <c r="D21" s="7"/>
      <c r="E21" s="7"/>
      <c r="F21" s="7"/>
      <c r="G21" s="7"/>
      <c r="H21" s="7"/>
      <c r="I21" s="7"/>
    </row>
  </sheetData>
  <mergeCells count="3">
    <mergeCell ref="C18:I18"/>
    <mergeCell ref="C2:I2"/>
    <mergeCell ref="D4:H4"/>
  </mergeCells>
  <conditionalFormatting sqref="C6:H6">
    <cfRule type="expression" dxfId="23" priority="3">
      <formula>DAY(C6)&gt;8</formula>
    </cfRule>
  </conditionalFormatting>
  <conditionalFormatting sqref="C14:I17">
    <cfRule type="expression" dxfId="22" priority="2">
      <formula>AND(DAY(C14)&gt;=1,DAY(C14)&lt;=15)</formula>
    </cfRule>
  </conditionalFormatting>
  <conditionalFormatting sqref="C18">
    <cfRule type="expression" dxfId="21" priority="1">
      <formula>AND(DAY(C18)&gt;=1,DAY(C18)&lt;=15)</formula>
    </cfRule>
  </conditionalFormatting>
  <hyperlinks>
    <hyperlink ref="G3" location="APRIL!A1" tooltip="Navigation link to the previous month" display="&lt;- APRIL" xr:uid="{00000000-0004-0000-0400-000001000000}"/>
    <hyperlink ref="H3" location="JUNE!A1" tooltip="Navigation link to the next month" display="JUNE -&gt;" xr:uid="{00000000-0004-0000-04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rgb="FF8FC6E2"/>
    <pageSetUpPr fitToPage="1"/>
  </sheetPr>
  <dimension ref="B1:I21"/>
  <sheetViews>
    <sheetView showGridLines="0" zoomScaleNormal="100" workbookViewId="0">
      <pane ySplit="5" topLeftCell="A15" activePane="bottomLeft" state="frozen"/>
      <selection pane="bottomLeft" activeCell="D24" sqref="D24"/>
    </sheetView>
  </sheetViews>
  <sheetFormatPr baseColWidth="10" defaultColWidth="8.625" defaultRowHeight="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>
      <c r="C1" s="86"/>
      <c r="D1" s="86"/>
      <c r="E1" s="86"/>
      <c r="F1" s="86"/>
      <c r="G1" s="86"/>
      <c r="H1" s="86"/>
      <c r="I1" s="86"/>
    </row>
    <row r="2" spans="2:9" ht="75" customHeight="1" thickTop="1">
      <c r="B2" s="81"/>
      <c r="C2" s="186" t="s">
        <v>27</v>
      </c>
      <c r="D2" s="186"/>
      <c r="E2" s="186"/>
      <c r="F2" s="186"/>
      <c r="G2" s="186"/>
      <c r="H2" s="186"/>
      <c r="I2" s="187"/>
    </row>
    <row r="3" spans="2:9" ht="20" customHeight="1">
      <c r="B3" s="81"/>
      <c r="C3" s="62"/>
      <c r="D3" s="63"/>
      <c r="E3" s="63"/>
      <c r="F3" s="64"/>
      <c r="G3" s="17" t="s">
        <v>13</v>
      </c>
      <c r="H3" s="17" t="s">
        <v>14</v>
      </c>
      <c r="I3" s="85"/>
    </row>
    <row r="4" spans="2:9" ht="75" customHeight="1">
      <c r="B4" s="81"/>
      <c r="C4" s="170">
        <f>CalendarYear</f>
        <v>2022</v>
      </c>
      <c r="D4" s="196" t="s">
        <v>33</v>
      </c>
      <c r="E4" s="196"/>
      <c r="F4" s="196"/>
      <c r="G4" s="196"/>
      <c r="H4" s="196"/>
      <c r="I4" s="171"/>
    </row>
    <row r="5" spans="2:9" ht="35" customHeight="1">
      <c r="B5" s="81"/>
      <c r="C5" s="11" t="str">
        <f>WeekStart</f>
        <v>S</v>
      </c>
      <c r="D5" s="11" t="str">
        <f t="shared" ref="D5:I5" si="0">LEFT(TEXT(D6,"ddd"),1)</f>
        <v>M</v>
      </c>
      <c r="E5" s="11" t="str">
        <f t="shared" si="0"/>
        <v>T</v>
      </c>
      <c r="F5" s="11" t="str">
        <f t="shared" si="0"/>
        <v>W</v>
      </c>
      <c r="G5" s="11" t="str">
        <f t="shared" si="0"/>
        <v>T</v>
      </c>
      <c r="H5" s="11" t="str">
        <f t="shared" si="0"/>
        <v>F</v>
      </c>
      <c r="I5" s="12" t="str">
        <f t="shared" si="0"/>
        <v>S</v>
      </c>
    </row>
    <row r="6" spans="2:9" s="32" customFormat="1" ht="25" customHeight="1">
      <c r="B6" s="82"/>
      <c r="C6" s="42">
        <f t="array" ref="C6:I6">DaysAndWeeks+DATE(CalendarYear,6,1)-WEEKDAY(DATE(CalendarYear,6,1),(WeekStart="M")+1)+1</f>
        <v>44710</v>
      </c>
      <c r="D6" s="35">
        <v>44711</v>
      </c>
      <c r="E6" s="35">
        <v>44712</v>
      </c>
      <c r="F6" s="33">
        <v>44713</v>
      </c>
      <c r="G6" s="33">
        <v>44714</v>
      </c>
      <c r="H6" s="33">
        <v>44715</v>
      </c>
      <c r="I6" s="74">
        <v>44716</v>
      </c>
    </row>
    <row r="7" spans="2:9" s="71" customFormat="1" ht="75" customHeight="1">
      <c r="B7" s="83"/>
      <c r="C7" s="72"/>
      <c r="D7" s="70"/>
      <c r="E7" s="158"/>
      <c r="F7" s="159">
        <v>0.625</v>
      </c>
      <c r="G7" s="157"/>
      <c r="H7" s="159">
        <v>0.625</v>
      </c>
      <c r="I7" s="75"/>
    </row>
    <row r="8" spans="2:9" s="34" customFormat="1" ht="25" customHeight="1">
      <c r="B8" s="84"/>
      <c r="C8" s="36">
        <f t="array" ref="C8:I8">DaysAndWeeks+DATE(CalendarYear,6,1)-WEEKDAY(DATE(CalendarYear,6,1),(WeekStart="M")+1)+8</f>
        <v>44717</v>
      </c>
      <c r="D8" s="33">
        <v>44718</v>
      </c>
      <c r="E8" s="33">
        <v>44719</v>
      </c>
      <c r="F8" s="33">
        <v>44720</v>
      </c>
      <c r="G8" s="33">
        <v>44721</v>
      </c>
      <c r="H8" s="33">
        <v>44722</v>
      </c>
      <c r="I8" s="74">
        <v>44723</v>
      </c>
    </row>
    <row r="9" spans="2:9" s="71" customFormat="1" ht="75" customHeight="1">
      <c r="B9" s="83"/>
      <c r="C9" s="161"/>
      <c r="D9" s="159">
        <v>0.625</v>
      </c>
      <c r="E9" s="157"/>
      <c r="F9" s="159">
        <v>0.625</v>
      </c>
      <c r="G9" s="157"/>
      <c r="H9" s="159">
        <v>0.625</v>
      </c>
      <c r="I9" s="75"/>
    </row>
    <row r="10" spans="2:9" s="34" customFormat="1" ht="25" customHeight="1">
      <c r="B10" s="84"/>
      <c r="C10" s="36">
        <f t="array" ref="C10:I10">DaysAndWeeks+DATE(CalendarYear,6,1)-WEEKDAY(DATE(CalendarYear,6,1),(WeekStart="M")+1)+15</f>
        <v>44724</v>
      </c>
      <c r="D10" s="33">
        <v>44725</v>
      </c>
      <c r="E10" s="33">
        <v>44726</v>
      </c>
      <c r="F10" s="33">
        <v>44727</v>
      </c>
      <c r="G10" s="33">
        <v>44728</v>
      </c>
      <c r="H10" s="33">
        <v>44729</v>
      </c>
      <c r="I10" s="74">
        <v>44730</v>
      </c>
    </row>
    <row r="11" spans="2:9" s="71" customFormat="1" ht="75" customHeight="1">
      <c r="B11" s="83"/>
      <c r="C11" s="161"/>
      <c r="D11" s="159">
        <v>0.625</v>
      </c>
      <c r="E11" s="157"/>
      <c r="F11" s="159">
        <v>0.625</v>
      </c>
      <c r="G11" s="157"/>
      <c r="H11" s="159">
        <v>0.625</v>
      </c>
      <c r="I11" s="75"/>
    </row>
    <row r="12" spans="2:9" s="34" customFormat="1" ht="25" customHeight="1">
      <c r="B12" s="84"/>
      <c r="C12" s="36">
        <f t="array" ref="C12:I12">DaysAndWeeks+DATE(CalendarYear,6,1)-WEEKDAY(DATE(CalendarYear,6,1),(WeekStart="M")+1)+22</f>
        <v>44731</v>
      </c>
      <c r="D12" s="33">
        <v>44732</v>
      </c>
      <c r="E12" s="33">
        <v>44733</v>
      </c>
      <c r="F12" s="33">
        <v>44734</v>
      </c>
      <c r="G12" s="33">
        <v>44735</v>
      </c>
      <c r="H12" s="33">
        <v>44736</v>
      </c>
      <c r="I12" s="74">
        <v>44737</v>
      </c>
    </row>
    <row r="13" spans="2:9" s="71" customFormat="1" ht="75" customHeight="1">
      <c r="B13" s="83"/>
      <c r="C13" s="161"/>
      <c r="D13" s="159">
        <v>0.625</v>
      </c>
      <c r="E13" s="157"/>
      <c r="F13" s="159">
        <v>0.625</v>
      </c>
      <c r="G13" s="157"/>
      <c r="H13" s="159">
        <v>0.625</v>
      </c>
      <c r="I13" s="75"/>
    </row>
    <row r="14" spans="2:9" s="34" customFormat="1" ht="25" customHeight="1">
      <c r="B14" s="84"/>
      <c r="C14" s="36">
        <f t="array" ref="C14:I14">DaysAndWeeks+DATE(CalendarYear,6,1)-WEEKDAY(DATE(CalendarYear,6,1),(WeekStart="M")+1)+29</f>
        <v>44738</v>
      </c>
      <c r="D14" s="33">
        <v>44739</v>
      </c>
      <c r="E14" s="33">
        <v>44740</v>
      </c>
      <c r="F14" s="33">
        <v>44741</v>
      </c>
      <c r="G14" s="33">
        <v>44742</v>
      </c>
      <c r="H14" s="35">
        <v>44743</v>
      </c>
      <c r="I14" s="76">
        <v>44744</v>
      </c>
    </row>
    <row r="15" spans="2:9" s="71" customFormat="1" ht="75" customHeight="1">
      <c r="B15" s="83"/>
      <c r="C15" s="161"/>
      <c r="D15" s="159">
        <v>0.625</v>
      </c>
      <c r="E15" s="157"/>
      <c r="F15" s="159">
        <v>0.625</v>
      </c>
      <c r="G15" s="157"/>
      <c r="H15" s="182">
        <v>0.625</v>
      </c>
      <c r="I15" s="77"/>
    </row>
    <row r="16" spans="2:9" s="32" customFormat="1" ht="25" customHeight="1">
      <c r="B16" s="82"/>
      <c r="C16" s="42">
        <f t="array" ref="C16:I16">DaysAndWeeks+DATE(CalendarYear,6,1)-WEEKDAY(DATE(CalendarYear,6,1),(WeekStart="M")+1)+36</f>
        <v>44745</v>
      </c>
      <c r="D16" s="35">
        <v>44746</v>
      </c>
      <c r="E16" s="35">
        <v>44747</v>
      </c>
      <c r="F16" s="35">
        <v>44748</v>
      </c>
      <c r="G16" s="35">
        <v>44749</v>
      </c>
      <c r="H16" s="35">
        <v>44750</v>
      </c>
      <c r="I16" s="76">
        <v>44751</v>
      </c>
    </row>
    <row r="17" spans="2:9" s="32" customFormat="1" ht="75" customHeight="1">
      <c r="B17" s="82"/>
      <c r="C17" s="78"/>
      <c r="D17" s="68"/>
      <c r="E17" s="68"/>
      <c r="F17" s="68"/>
      <c r="G17" s="68"/>
      <c r="H17" s="68"/>
      <c r="I17" s="79"/>
    </row>
    <row r="18" spans="2:9" ht="125" customHeight="1" thickBot="1">
      <c r="B18" s="81"/>
      <c r="C18" s="193" t="s">
        <v>25</v>
      </c>
      <c r="D18" s="194"/>
      <c r="E18" s="194"/>
      <c r="F18" s="194"/>
      <c r="G18" s="194"/>
      <c r="H18" s="194"/>
      <c r="I18" s="195"/>
    </row>
    <row r="19" spans="2:9" ht="16" thickTop="1">
      <c r="C19" s="7"/>
      <c r="D19" s="7"/>
      <c r="E19" s="7"/>
      <c r="F19" s="7"/>
      <c r="G19" s="7"/>
      <c r="H19" s="7"/>
      <c r="I19" s="7"/>
    </row>
    <row r="20" spans="2:9">
      <c r="C20" s="7"/>
      <c r="D20" s="7"/>
      <c r="E20" s="7"/>
      <c r="F20" s="7"/>
      <c r="G20" s="7"/>
      <c r="H20" s="7"/>
      <c r="I20" s="7"/>
    </row>
    <row r="21" spans="2:9" ht="70" customHeight="1">
      <c r="C21" s="7"/>
      <c r="D21" s="7"/>
      <c r="E21" s="7"/>
      <c r="F21" s="7"/>
      <c r="G21" s="7"/>
      <c r="H21" s="7"/>
      <c r="I21" s="7"/>
    </row>
  </sheetData>
  <mergeCells count="3">
    <mergeCell ref="C2:I2"/>
    <mergeCell ref="C18:I18"/>
    <mergeCell ref="D4:H4"/>
  </mergeCells>
  <conditionalFormatting sqref="C6:H6">
    <cfRule type="expression" dxfId="20" priority="3">
      <formula>DAY(C6)&gt;8</formula>
    </cfRule>
  </conditionalFormatting>
  <conditionalFormatting sqref="C14:I17">
    <cfRule type="expression" dxfId="19" priority="2">
      <formula>AND(DAY(C14)&gt;=1,DAY(C14)&lt;=15)</formula>
    </cfRule>
  </conditionalFormatting>
  <conditionalFormatting sqref="C18">
    <cfRule type="expression" dxfId="18" priority="1">
      <formula>AND(DAY(C18)&gt;=1,DAY(C18)&lt;=15)</formula>
    </cfRule>
  </conditionalFormatting>
  <hyperlinks>
    <hyperlink ref="H3" location="JULY!A1" tooltip="Navigation link to the next month" display="JULY -&gt;" xr:uid="{00000000-0004-0000-0500-000000000000}"/>
    <hyperlink ref="G3" location="MAY!A1" tooltip="Navigation link to the previous month" display="&lt;- MAY" xr:uid="{00000000-0004-0000-05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rgb="FFCFAA49"/>
    <pageSetUpPr fitToPage="1"/>
  </sheetPr>
  <dimension ref="B1:I21"/>
  <sheetViews>
    <sheetView showGridLines="0" zoomScaleNormal="100" workbookViewId="0">
      <pane ySplit="5" topLeftCell="A15" activePane="bottomLeft" state="frozen"/>
      <selection pane="bottomLeft" activeCell="F25" sqref="F25"/>
    </sheetView>
  </sheetViews>
  <sheetFormatPr baseColWidth="10" defaultColWidth="8.625" defaultRowHeight="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>
      <c r="C1" s="86"/>
      <c r="D1" s="86"/>
      <c r="E1" s="86"/>
      <c r="F1" s="86"/>
      <c r="G1" s="86"/>
      <c r="H1" s="86"/>
      <c r="I1" s="86"/>
    </row>
    <row r="2" spans="2:9" ht="75" customHeight="1" thickTop="1">
      <c r="B2" s="81"/>
      <c r="C2" s="186" t="s">
        <v>27</v>
      </c>
      <c r="D2" s="186"/>
      <c r="E2" s="186"/>
      <c r="F2" s="186"/>
      <c r="G2" s="186"/>
      <c r="H2" s="186"/>
      <c r="I2" s="187"/>
    </row>
    <row r="3" spans="2:9" ht="20" customHeight="1">
      <c r="B3" s="81"/>
      <c r="C3" s="62"/>
      <c r="D3" s="63"/>
      <c r="E3" s="63"/>
      <c r="F3" s="64"/>
      <c r="G3" s="17" t="s">
        <v>15</v>
      </c>
      <c r="H3" s="17" t="s">
        <v>16</v>
      </c>
      <c r="I3" s="85"/>
    </row>
    <row r="4" spans="2:9" ht="75" customHeight="1">
      <c r="B4" s="81"/>
      <c r="C4" s="170">
        <f>CalendarYear</f>
        <v>2022</v>
      </c>
      <c r="D4" s="192" t="s">
        <v>34</v>
      </c>
      <c r="E4" s="192"/>
      <c r="F4" s="192"/>
      <c r="G4" s="192"/>
      <c r="H4" s="192"/>
      <c r="I4" s="171"/>
    </row>
    <row r="5" spans="2:9" ht="35" customHeight="1">
      <c r="B5" s="81"/>
      <c r="C5" s="11" t="str">
        <f>WeekStart</f>
        <v>S</v>
      </c>
      <c r="D5" s="11" t="str">
        <f t="shared" ref="D5:I5" si="0">LEFT(TEXT(D6,"ddd"),1)</f>
        <v>M</v>
      </c>
      <c r="E5" s="11" t="str">
        <f t="shared" si="0"/>
        <v>T</v>
      </c>
      <c r="F5" s="11" t="str">
        <f t="shared" si="0"/>
        <v>W</v>
      </c>
      <c r="G5" s="11" t="str">
        <f t="shared" si="0"/>
        <v>T</v>
      </c>
      <c r="H5" s="11" t="str">
        <f t="shared" si="0"/>
        <v>F</v>
      </c>
      <c r="I5" s="12" t="str">
        <f t="shared" si="0"/>
        <v>S</v>
      </c>
    </row>
    <row r="6" spans="2:9" s="34" customFormat="1" ht="25" customHeight="1">
      <c r="B6" s="84"/>
      <c r="C6" s="42">
        <f t="array" ref="C6:I6">DaysAndWeeks+DATE(CalendarYear,7,1)-WEEKDAY(DATE(CalendarYear,7,1),(WeekStart="M")+1)+1</f>
        <v>44738</v>
      </c>
      <c r="D6" s="35">
        <v>44739</v>
      </c>
      <c r="E6" s="35">
        <v>44740</v>
      </c>
      <c r="F6" s="69">
        <v>44741</v>
      </c>
      <c r="G6" s="35">
        <v>44742</v>
      </c>
      <c r="H6" s="33">
        <v>44743</v>
      </c>
      <c r="I6" s="74">
        <v>44744</v>
      </c>
    </row>
    <row r="7" spans="2:9" s="54" customFormat="1" ht="75" customHeight="1">
      <c r="B7" s="89"/>
      <c r="C7" s="58"/>
      <c r="D7" s="56"/>
      <c r="E7" s="56"/>
      <c r="F7" s="105"/>
      <c r="G7" s="162"/>
      <c r="H7" s="149">
        <v>0.625</v>
      </c>
      <c r="I7" s="90"/>
    </row>
    <row r="8" spans="2:9" s="34" customFormat="1" ht="25" customHeight="1">
      <c r="B8" s="84"/>
      <c r="C8" s="36">
        <f t="array" ref="C8:I8">DaysAndWeeks+DATE(CalendarYear,7,1)-WEEKDAY(DATE(CalendarYear,7,1),(WeekStart="M")+1)+8</f>
        <v>44745</v>
      </c>
      <c r="D8" s="33">
        <v>44746</v>
      </c>
      <c r="E8" s="33">
        <v>44747</v>
      </c>
      <c r="F8" s="33">
        <v>44748</v>
      </c>
      <c r="G8" s="33">
        <v>44749</v>
      </c>
      <c r="H8" s="33">
        <v>44750</v>
      </c>
      <c r="I8" s="74">
        <v>44751</v>
      </c>
    </row>
    <row r="9" spans="2:9" s="54" customFormat="1" ht="75" customHeight="1">
      <c r="B9" s="89"/>
      <c r="C9" s="153"/>
      <c r="D9" s="149">
        <v>0.625</v>
      </c>
      <c r="E9" s="164"/>
      <c r="F9" s="149">
        <v>0.625</v>
      </c>
      <c r="G9" s="164"/>
      <c r="H9" s="149">
        <v>0.625</v>
      </c>
      <c r="I9" s="90"/>
    </row>
    <row r="10" spans="2:9" s="34" customFormat="1" ht="25" customHeight="1">
      <c r="B10" s="84"/>
      <c r="C10" s="36">
        <f t="array" ref="C10:I10">DaysAndWeeks+DATE(CalendarYear,7,1)-WEEKDAY(DATE(CalendarYear,7,1),(WeekStart="M")+1)+15</f>
        <v>44752</v>
      </c>
      <c r="D10" s="33">
        <v>44753</v>
      </c>
      <c r="E10" s="33">
        <v>44754</v>
      </c>
      <c r="F10" s="33">
        <v>44755</v>
      </c>
      <c r="G10" s="33">
        <v>44756</v>
      </c>
      <c r="H10" s="33">
        <v>44757</v>
      </c>
      <c r="I10" s="74">
        <v>44758</v>
      </c>
    </row>
    <row r="11" spans="2:9" s="54" customFormat="1" ht="75" customHeight="1">
      <c r="B11" s="89"/>
      <c r="C11" s="153"/>
      <c r="D11" s="149">
        <v>0.625</v>
      </c>
      <c r="E11" s="164"/>
      <c r="F11" s="149">
        <v>0.625</v>
      </c>
      <c r="G11" s="164"/>
      <c r="H11" s="149">
        <v>0.625</v>
      </c>
      <c r="I11" s="90"/>
    </row>
    <row r="12" spans="2:9" s="34" customFormat="1" ht="25" customHeight="1">
      <c r="B12" s="84"/>
      <c r="C12" s="36">
        <f t="array" ref="C12:I12">DaysAndWeeks+DATE(CalendarYear,7,1)-WEEKDAY(DATE(CalendarYear,7,1),(WeekStart="M")+1)+22</f>
        <v>44759</v>
      </c>
      <c r="D12" s="33">
        <v>44760</v>
      </c>
      <c r="E12" s="33">
        <v>44761</v>
      </c>
      <c r="F12" s="33">
        <v>44762</v>
      </c>
      <c r="G12" s="33">
        <v>44763</v>
      </c>
      <c r="H12" s="33">
        <v>44764</v>
      </c>
      <c r="I12" s="74">
        <v>44765</v>
      </c>
    </row>
    <row r="13" spans="2:9" s="54" customFormat="1" ht="75" customHeight="1">
      <c r="B13" s="89"/>
      <c r="C13" s="153"/>
      <c r="D13" s="149">
        <v>0.625</v>
      </c>
      <c r="E13" s="164"/>
      <c r="F13" s="149">
        <v>0.625</v>
      </c>
      <c r="G13" s="164"/>
      <c r="H13" s="149">
        <v>0.625</v>
      </c>
      <c r="I13" s="90"/>
    </row>
    <row r="14" spans="2:9" s="32" customFormat="1" ht="25" customHeight="1">
      <c r="B14" s="82"/>
      <c r="C14" s="36">
        <f t="array" ref="C14:I14">DaysAndWeeks+DATE(CalendarYear,7,1)-WEEKDAY(DATE(CalendarYear,7,1),(WeekStart="M")+1)+29</f>
        <v>44766</v>
      </c>
      <c r="D14" s="33">
        <v>44767</v>
      </c>
      <c r="E14" s="33">
        <v>44768</v>
      </c>
      <c r="F14" s="33">
        <v>44769</v>
      </c>
      <c r="G14" s="33">
        <v>44770</v>
      </c>
      <c r="H14" s="33">
        <v>44771</v>
      </c>
      <c r="I14" s="74">
        <v>44772</v>
      </c>
    </row>
    <row r="15" spans="2:9" s="54" customFormat="1" ht="75" customHeight="1">
      <c r="B15" s="89"/>
      <c r="C15" s="153"/>
      <c r="D15" s="149">
        <v>0.625</v>
      </c>
      <c r="E15" s="164"/>
      <c r="F15" s="163" t="s">
        <v>40</v>
      </c>
      <c r="G15" s="164"/>
      <c r="H15" s="149">
        <v>0.625</v>
      </c>
      <c r="I15" s="107"/>
    </row>
    <row r="16" spans="2:9" s="34" customFormat="1" ht="25" customHeight="1">
      <c r="B16" s="84"/>
      <c r="C16" s="36">
        <f t="array" ref="C16:I16">DaysAndWeeks+DATE(CalendarYear,7,1)-WEEKDAY(DATE(CalendarYear,7,1),(WeekStart="M")+1)+36</f>
        <v>44773</v>
      </c>
      <c r="D16" s="123">
        <v>44774</v>
      </c>
      <c r="E16" s="35">
        <v>44775</v>
      </c>
      <c r="F16" s="35">
        <v>44776</v>
      </c>
      <c r="G16" s="35">
        <v>44777</v>
      </c>
      <c r="H16" s="35">
        <v>44778</v>
      </c>
      <c r="I16" s="76">
        <v>44779</v>
      </c>
    </row>
    <row r="17" spans="2:9" s="54" customFormat="1" ht="75" customHeight="1">
      <c r="B17" s="89"/>
      <c r="C17" s="153"/>
      <c r="D17" s="148">
        <v>0.625</v>
      </c>
      <c r="E17" s="56"/>
      <c r="F17" s="56"/>
      <c r="G17" s="56"/>
      <c r="H17" s="56"/>
      <c r="I17" s="96"/>
    </row>
    <row r="18" spans="2:9" ht="125" customHeight="1" thickBot="1">
      <c r="B18" s="81"/>
      <c r="C18" s="188" t="s">
        <v>25</v>
      </c>
      <c r="D18" s="189"/>
      <c r="E18" s="189"/>
      <c r="F18" s="189"/>
      <c r="G18" s="189"/>
      <c r="H18" s="189"/>
      <c r="I18" s="190"/>
    </row>
    <row r="19" spans="2:9" ht="16" thickTop="1">
      <c r="C19" s="7"/>
      <c r="D19" s="7"/>
      <c r="E19" s="7"/>
      <c r="F19" s="7"/>
      <c r="G19" s="7"/>
      <c r="H19" s="7"/>
      <c r="I19" s="7"/>
    </row>
    <row r="20" spans="2:9">
      <c r="C20" s="7"/>
      <c r="D20" s="7"/>
      <c r="E20" s="7"/>
      <c r="F20" s="7"/>
      <c r="G20" s="7"/>
      <c r="H20" s="7"/>
      <c r="I20" s="7"/>
    </row>
    <row r="21" spans="2:9" ht="70" customHeight="1">
      <c r="C21" s="7"/>
      <c r="D21" s="7"/>
      <c r="E21" s="7"/>
      <c r="F21" s="7"/>
      <c r="G21" s="7"/>
      <c r="H21" s="7"/>
      <c r="I21" s="7"/>
    </row>
  </sheetData>
  <mergeCells count="3">
    <mergeCell ref="C2:I2"/>
    <mergeCell ref="C18:I18"/>
    <mergeCell ref="D4:H4"/>
  </mergeCells>
  <conditionalFormatting sqref="C6:H6">
    <cfRule type="expression" dxfId="17" priority="3">
      <formula>DAY(C6)&gt;8</formula>
    </cfRule>
  </conditionalFormatting>
  <conditionalFormatting sqref="C14:I17">
    <cfRule type="expression" dxfId="16" priority="2">
      <formula>AND(DAY(C14)&gt;=1,DAY(C14)&lt;=15)</formula>
    </cfRule>
  </conditionalFormatting>
  <conditionalFormatting sqref="C18">
    <cfRule type="expression" dxfId="15" priority="1">
      <formula>AND(DAY(C18)&gt;=1,DAY(C18)&lt;=15)</formula>
    </cfRule>
  </conditionalFormatting>
  <hyperlinks>
    <hyperlink ref="H3" location="AUGUST!A1" tooltip="Navigation link to the next month" display="JULY -&gt;" xr:uid="{00000000-0004-0000-0600-000000000000}"/>
    <hyperlink ref="G3" location="JUNE!A1" tooltip="Navigation link to the previous month" display="&lt;- MAY" xr:uid="{00000000-0004-0000-06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6E8390"/>
    <pageSetUpPr fitToPage="1"/>
  </sheetPr>
  <dimension ref="B1:I21"/>
  <sheetViews>
    <sheetView showGridLines="0" zoomScaleNormal="100" workbookViewId="0">
      <pane ySplit="5" topLeftCell="A18" activePane="bottomLeft" state="frozen"/>
      <selection pane="bottomLeft" activeCell="F27" sqref="F27"/>
    </sheetView>
  </sheetViews>
  <sheetFormatPr baseColWidth="10" defaultColWidth="8.625" defaultRowHeight="19"/>
  <cols>
    <col min="1" max="2" width="2.625" style="32" customWidth="1"/>
    <col min="3" max="9" width="24.375" style="65" customWidth="1"/>
    <col min="10" max="16384" width="8.625" style="32"/>
  </cols>
  <sheetData>
    <row r="1" spans="2:9" ht="15" customHeight="1" thickBot="1"/>
    <row r="2" spans="2:9" ht="75" customHeight="1" thickTop="1">
      <c r="B2" s="82"/>
      <c r="C2" s="186" t="s">
        <v>27</v>
      </c>
      <c r="D2" s="186"/>
      <c r="E2" s="186"/>
      <c r="F2" s="186"/>
      <c r="G2" s="186"/>
      <c r="H2" s="186"/>
      <c r="I2" s="187"/>
    </row>
    <row r="3" spans="2:9" ht="20" customHeight="1">
      <c r="B3" s="82"/>
      <c r="C3" s="108"/>
      <c r="D3" s="109"/>
      <c r="E3" s="109"/>
      <c r="F3" s="110"/>
      <c r="G3" s="48" t="s">
        <v>17</v>
      </c>
      <c r="H3" s="48" t="s">
        <v>18</v>
      </c>
      <c r="I3" s="116"/>
    </row>
    <row r="4" spans="2:9" ht="75" customHeight="1">
      <c r="B4" s="82"/>
      <c r="C4" s="170">
        <f>CalendarYear</f>
        <v>2022</v>
      </c>
      <c r="D4" s="192" t="s">
        <v>35</v>
      </c>
      <c r="E4" s="192"/>
      <c r="F4" s="192"/>
      <c r="G4" s="192"/>
      <c r="H4" s="192"/>
      <c r="I4" s="171"/>
    </row>
    <row r="5" spans="2:9" ht="35" customHeight="1">
      <c r="B5" s="82"/>
      <c r="C5" s="11" t="str">
        <f>WeekStart</f>
        <v>S</v>
      </c>
      <c r="D5" s="11" t="str">
        <f t="shared" ref="D5:I5" si="0">LEFT(TEXT(D6,"ddd"),1)</f>
        <v>M</v>
      </c>
      <c r="E5" s="11" t="str">
        <f t="shared" si="0"/>
        <v>T</v>
      </c>
      <c r="F5" s="11" t="str">
        <f t="shared" si="0"/>
        <v>W</v>
      </c>
      <c r="G5" s="11" t="str">
        <f t="shared" si="0"/>
        <v>T</v>
      </c>
      <c r="H5" s="11" t="str">
        <f t="shared" si="0"/>
        <v>F</v>
      </c>
      <c r="I5" s="12" t="str">
        <f t="shared" si="0"/>
        <v>S</v>
      </c>
    </row>
    <row r="6" spans="2:9" s="111" customFormat="1" ht="25" customHeight="1">
      <c r="B6" s="114"/>
      <c r="C6" s="113">
        <f t="array" ref="C6:I6">DaysAndWeeks+DATE(CalendarYear,8,1)-WEEKDAY(DATE(CalendarYear,8,1),(WeekStart="M")+1)+1</f>
        <v>44773</v>
      </c>
      <c r="D6" s="113">
        <v>44774</v>
      </c>
      <c r="E6" s="66">
        <v>44775</v>
      </c>
      <c r="F6" s="66">
        <v>44776</v>
      </c>
      <c r="G6" s="66">
        <v>44777</v>
      </c>
      <c r="H6" s="66">
        <v>44778</v>
      </c>
      <c r="I6" s="115">
        <v>44779</v>
      </c>
    </row>
    <row r="7" spans="2:9" s="71" customFormat="1" ht="75" customHeight="1">
      <c r="B7" s="83"/>
      <c r="C7" s="165"/>
      <c r="D7" s="165">
        <v>0.625</v>
      </c>
      <c r="E7" s="157"/>
      <c r="F7" s="159">
        <v>0.625</v>
      </c>
      <c r="G7" s="157"/>
      <c r="H7" s="159">
        <v>0.625</v>
      </c>
      <c r="I7" s="75"/>
    </row>
    <row r="8" spans="2:9" ht="25" customHeight="1">
      <c r="B8" s="82"/>
      <c r="C8" s="36">
        <f t="array" ref="C8:I8">DaysAndWeeks+DATE(CalendarYear,8,1)-WEEKDAY(DATE(CalendarYear,8,1),(WeekStart="M")+1)+8</f>
        <v>44780</v>
      </c>
      <c r="D8" s="123">
        <v>44781</v>
      </c>
      <c r="E8" s="33">
        <v>44782</v>
      </c>
      <c r="F8" s="33">
        <v>44783</v>
      </c>
      <c r="G8" s="33">
        <v>44784</v>
      </c>
      <c r="H8" s="33">
        <v>44785</v>
      </c>
      <c r="I8" s="74">
        <v>44786</v>
      </c>
    </row>
    <row r="9" spans="2:9" s="71" customFormat="1" ht="75" customHeight="1">
      <c r="B9" s="83"/>
      <c r="C9" s="161"/>
      <c r="D9" s="144">
        <v>0.625</v>
      </c>
      <c r="E9" s="157"/>
      <c r="F9" s="159">
        <v>0.625</v>
      </c>
      <c r="G9" s="157"/>
      <c r="H9" s="159">
        <v>0.625</v>
      </c>
      <c r="I9" s="75"/>
    </row>
    <row r="10" spans="2:9" ht="25" customHeight="1">
      <c r="B10" s="82"/>
      <c r="C10" s="36">
        <f t="array" ref="C10:I10">DaysAndWeeks+DATE(CalendarYear,8,1)-WEEKDAY(DATE(CalendarYear,8,1),(WeekStart="M")+1)+15</f>
        <v>44787</v>
      </c>
      <c r="D10" s="123">
        <v>44788</v>
      </c>
      <c r="E10" s="33">
        <v>44789</v>
      </c>
      <c r="F10" s="33">
        <v>44790</v>
      </c>
      <c r="G10" s="33">
        <v>44791</v>
      </c>
      <c r="H10" s="33">
        <v>44792</v>
      </c>
      <c r="I10" s="74">
        <v>44793</v>
      </c>
    </row>
    <row r="11" spans="2:9" s="71" customFormat="1" ht="75" customHeight="1">
      <c r="B11" s="83"/>
      <c r="C11" s="161"/>
      <c r="D11" s="144">
        <v>0.625</v>
      </c>
      <c r="E11" s="157"/>
      <c r="F11" s="159">
        <v>0.625</v>
      </c>
      <c r="G11" s="157"/>
      <c r="H11" s="159">
        <v>0.625</v>
      </c>
      <c r="I11" s="75"/>
    </row>
    <row r="12" spans="2:9" ht="25" customHeight="1">
      <c r="B12" s="82"/>
      <c r="C12" s="36">
        <f t="array" ref="C12:I12">DaysAndWeeks+DATE(CalendarYear,8,1)-WEEKDAY(DATE(CalendarYear,8,1),(WeekStart="M")+1)+22</f>
        <v>44794</v>
      </c>
      <c r="D12" s="123">
        <v>44795</v>
      </c>
      <c r="E12" s="33">
        <v>44796</v>
      </c>
      <c r="F12" s="33">
        <v>44797</v>
      </c>
      <c r="G12" s="33">
        <v>44798</v>
      </c>
      <c r="H12" s="33">
        <v>44799</v>
      </c>
      <c r="I12" s="74">
        <v>44800</v>
      </c>
    </row>
    <row r="13" spans="2:9" s="71" customFormat="1" ht="75" customHeight="1">
      <c r="B13" s="83"/>
      <c r="C13" s="161"/>
      <c r="D13" s="144">
        <v>0.625</v>
      </c>
      <c r="E13" s="157"/>
      <c r="F13" s="159">
        <v>0.625</v>
      </c>
      <c r="G13" s="157"/>
      <c r="H13" s="159">
        <v>0.625</v>
      </c>
      <c r="I13" s="75"/>
    </row>
    <row r="14" spans="2:9" ht="25" customHeight="1">
      <c r="B14" s="82"/>
      <c r="C14" s="36">
        <f t="array" ref="C14:I14">DaysAndWeeks+DATE(CalendarYear,8,1)-WEEKDAY(DATE(CalendarYear,8,1),(WeekStart="M")+1)+29</f>
        <v>44801</v>
      </c>
      <c r="D14" s="33">
        <v>44802</v>
      </c>
      <c r="E14" s="33">
        <v>44803</v>
      </c>
      <c r="F14" s="33">
        <v>44804</v>
      </c>
      <c r="G14" s="123">
        <v>44805</v>
      </c>
      <c r="H14" s="35">
        <v>44806</v>
      </c>
      <c r="I14" s="76">
        <v>44807</v>
      </c>
    </row>
    <row r="15" spans="2:9" s="71" customFormat="1" ht="75" customHeight="1">
      <c r="B15" s="83"/>
      <c r="C15" s="161"/>
      <c r="D15" s="159">
        <v>0.625</v>
      </c>
      <c r="E15" s="157"/>
      <c r="F15" s="159">
        <v>0.625</v>
      </c>
      <c r="G15" s="176"/>
      <c r="H15" s="70"/>
      <c r="I15" s="77"/>
    </row>
    <row r="16" spans="2:9" ht="25" customHeight="1">
      <c r="B16" s="82"/>
      <c r="C16" s="42">
        <f t="array" ref="C16:I16">DaysAndWeeks+DATE(CalendarYear,8,1)-WEEKDAY(DATE(CalendarYear,8,1),(WeekStart="M")+1)+36</f>
        <v>44808</v>
      </c>
      <c r="D16" s="35">
        <v>44809</v>
      </c>
      <c r="E16" s="35">
        <v>44810</v>
      </c>
      <c r="F16" s="35">
        <v>44811</v>
      </c>
      <c r="G16" s="35">
        <v>44812</v>
      </c>
      <c r="H16" s="35">
        <v>44813</v>
      </c>
      <c r="I16" s="76">
        <v>44814</v>
      </c>
    </row>
    <row r="17" spans="2:9" s="71" customFormat="1" ht="75" customHeight="1">
      <c r="B17" s="83"/>
      <c r="C17" s="72"/>
      <c r="D17" s="70"/>
      <c r="E17" s="70"/>
      <c r="F17" s="70"/>
      <c r="G17" s="70"/>
      <c r="H17" s="70"/>
      <c r="I17" s="77"/>
    </row>
    <row r="18" spans="2:9" s="1" customFormat="1" ht="125" customHeight="1" thickBot="1">
      <c r="B18" s="81"/>
      <c r="C18" s="188" t="s">
        <v>25</v>
      </c>
      <c r="D18" s="189"/>
      <c r="E18" s="189"/>
      <c r="F18" s="189"/>
      <c r="G18" s="189"/>
      <c r="H18" s="189"/>
      <c r="I18" s="190"/>
    </row>
    <row r="19" spans="2:9" s="1" customFormat="1" ht="16" thickTop="1">
      <c r="C19" s="7"/>
      <c r="D19" s="7"/>
      <c r="E19" s="7"/>
      <c r="F19" s="7"/>
      <c r="G19" s="7"/>
      <c r="H19" s="7"/>
      <c r="I19" s="7"/>
    </row>
    <row r="20" spans="2:9" s="1" customFormat="1" ht="15">
      <c r="C20" s="7"/>
      <c r="D20" s="7"/>
      <c r="E20" s="7"/>
      <c r="F20" s="7"/>
      <c r="G20" s="7"/>
      <c r="H20" s="7"/>
      <c r="I20" s="7"/>
    </row>
    <row r="21" spans="2:9" s="1" customFormat="1" ht="70" customHeight="1">
      <c r="C21" s="7"/>
      <c r="D21" s="7"/>
      <c r="E21" s="7"/>
      <c r="F21" s="7"/>
      <c r="G21" s="7"/>
      <c r="H21" s="7"/>
      <c r="I21" s="7"/>
    </row>
  </sheetData>
  <mergeCells count="3">
    <mergeCell ref="C2:I2"/>
    <mergeCell ref="C18:I18"/>
    <mergeCell ref="D4:H4"/>
  </mergeCells>
  <conditionalFormatting sqref="C6:H6">
    <cfRule type="expression" dxfId="14" priority="3">
      <formula>DAY(C6)&gt;8</formula>
    </cfRule>
  </conditionalFormatting>
  <conditionalFormatting sqref="C14:I17">
    <cfRule type="expression" dxfId="13" priority="2">
      <formula>AND(DAY(C14)&gt;=1,DAY(C14)&lt;=15)</formula>
    </cfRule>
  </conditionalFormatting>
  <conditionalFormatting sqref="C18">
    <cfRule type="expression" dxfId="12" priority="1">
      <formula>AND(DAY(C18)&gt;=1,DAY(C18)&lt;=15)</formula>
    </cfRule>
  </conditionalFormatting>
  <hyperlinks>
    <hyperlink ref="H3" location="SEPTEMBER!A1" tooltip="Navigation link to the next month" display="JULY -&gt;" xr:uid="{00000000-0004-0000-0700-000000000000}"/>
    <hyperlink ref="G3" location="JULY!A1" tooltip="Navigation link to the previous month" display="&lt;- MAY" xr:uid="{00000000-0004-0000-07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172743"/>
    <pageSetUpPr fitToPage="1"/>
  </sheetPr>
  <dimension ref="B1:I21"/>
  <sheetViews>
    <sheetView showGridLines="0" zoomScaleNormal="100" workbookViewId="0">
      <pane ySplit="5" topLeftCell="A15" activePane="bottomLeft" state="frozen"/>
      <selection pane="bottomLeft" activeCell="F26" sqref="F26"/>
    </sheetView>
  </sheetViews>
  <sheetFormatPr baseColWidth="10" defaultColWidth="8.625" defaultRowHeight="15"/>
  <cols>
    <col min="1" max="2" width="2.625" style="2" customWidth="1"/>
    <col min="3" max="9" width="24.375" style="2" customWidth="1"/>
    <col min="10" max="16384" width="8.625" style="2"/>
  </cols>
  <sheetData>
    <row r="1" spans="2:9" s="117" customFormat="1" ht="15" customHeight="1" thickBot="1">
      <c r="C1" s="118"/>
      <c r="D1" s="118"/>
      <c r="E1" s="118"/>
      <c r="F1" s="118"/>
      <c r="G1" s="118"/>
      <c r="H1" s="118"/>
      <c r="I1" s="118"/>
    </row>
    <row r="2" spans="2:9" ht="75" customHeight="1" thickTop="1">
      <c r="B2" s="81"/>
      <c r="C2" s="186" t="s">
        <v>27</v>
      </c>
      <c r="D2" s="186"/>
      <c r="E2" s="186"/>
      <c r="F2" s="186"/>
      <c r="G2" s="186"/>
      <c r="H2" s="186"/>
      <c r="I2" s="187"/>
    </row>
    <row r="3" spans="2:9" ht="20" customHeight="1">
      <c r="B3" s="81"/>
      <c r="C3" s="62"/>
      <c r="D3" s="63"/>
      <c r="E3" s="63"/>
      <c r="F3" s="64"/>
      <c r="G3" s="17" t="s">
        <v>19</v>
      </c>
      <c r="H3" s="17" t="s">
        <v>20</v>
      </c>
      <c r="I3" s="85"/>
    </row>
    <row r="4" spans="2:9" ht="75" customHeight="1">
      <c r="B4" s="81"/>
      <c r="C4" s="170">
        <f>CalendarYear</f>
        <v>2022</v>
      </c>
      <c r="D4" s="197" t="s">
        <v>36</v>
      </c>
      <c r="E4" s="197"/>
      <c r="F4" s="197"/>
      <c r="G4" s="197"/>
      <c r="H4" s="197"/>
      <c r="I4" s="169"/>
    </row>
    <row r="5" spans="2:9" ht="35" customHeight="1">
      <c r="B5" s="81"/>
      <c r="C5" s="11" t="str">
        <f>WeekStart</f>
        <v>S</v>
      </c>
      <c r="D5" s="11" t="str">
        <f t="shared" ref="D5:I5" si="0">LEFT(TEXT(D6,"ddd"),1)</f>
        <v>M</v>
      </c>
      <c r="E5" s="11" t="str">
        <f t="shared" si="0"/>
        <v>T</v>
      </c>
      <c r="F5" s="11" t="str">
        <f t="shared" si="0"/>
        <v>W</v>
      </c>
      <c r="G5" s="11" t="str">
        <f t="shared" si="0"/>
        <v>T</v>
      </c>
      <c r="H5" s="11" t="str">
        <f t="shared" si="0"/>
        <v>F</v>
      </c>
      <c r="I5" s="12" t="str">
        <f t="shared" si="0"/>
        <v>S</v>
      </c>
    </row>
    <row r="6" spans="2:9" s="67" customFormat="1" ht="25" customHeight="1">
      <c r="B6" s="84"/>
      <c r="C6" s="42">
        <f t="array" ref="C6:I6">DaysAndWeeks+DATE(CalendarYear,9,1)-WEEKDAY(DATE(CalendarYear,9,1),(WeekStart="M")+1)+1</f>
        <v>44801</v>
      </c>
      <c r="D6" s="35">
        <v>44802</v>
      </c>
      <c r="E6" s="35">
        <v>44803</v>
      </c>
      <c r="F6" s="35">
        <v>44804</v>
      </c>
      <c r="G6" s="33">
        <v>44805</v>
      </c>
      <c r="H6" s="33">
        <v>44806</v>
      </c>
      <c r="I6" s="74">
        <v>44807</v>
      </c>
    </row>
    <row r="7" spans="2:9" s="61" customFormat="1" ht="75" customHeight="1">
      <c r="B7" s="89"/>
      <c r="C7" s="58"/>
      <c r="D7" s="56"/>
      <c r="E7" s="56"/>
      <c r="F7" s="56"/>
      <c r="G7" s="149"/>
      <c r="H7" s="149">
        <v>0.625</v>
      </c>
      <c r="I7" s="90"/>
    </row>
    <row r="8" spans="2:9" s="67" customFormat="1" ht="25" customHeight="1">
      <c r="B8" s="84"/>
      <c r="C8" s="36">
        <f t="array" ref="C8:I8">DaysAndWeeks+DATE(CalendarYear,9,1)-WEEKDAY(DATE(CalendarYear,9,1),(WeekStart="M")+1)+8</f>
        <v>44808</v>
      </c>
      <c r="D8" s="33">
        <v>44809</v>
      </c>
      <c r="E8" s="33">
        <v>44810</v>
      </c>
      <c r="F8" s="33">
        <v>44811</v>
      </c>
      <c r="G8" s="33">
        <v>44812</v>
      </c>
      <c r="H8" s="33">
        <v>44813</v>
      </c>
      <c r="I8" s="74">
        <v>44814</v>
      </c>
    </row>
    <row r="9" spans="2:9" s="61" customFormat="1" ht="75" customHeight="1">
      <c r="B9" s="89"/>
      <c r="C9" s="153"/>
      <c r="D9" s="149">
        <v>0.625</v>
      </c>
      <c r="E9" s="164"/>
      <c r="F9" s="183">
        <v>0.625</v>
      </c>
      <c r="G9" s="164"/>
      <c r="H9" s="149">
        <v>0.625</v>
      </c>
      <c r="I9" s="90"/>
    </row>
    <row r="10" spans="2:9" s="67" customFormat="1" ht="25" customHeight="1">
      <c r="B10" s="84"/>
      <c r="C10" s="36">
        <f t="array" ref="C10:I10">DaysAndWeeks+DATE(CalendarYear,9,1)-WEEKDAY(DATE(CalendarYear,9,1),(WeekStart="M")+1)+15</f>
        <v>44815</v>
      </c>
      <c r="D10" s="33">
        <v>44816</v>
      </c>
      <c r="E10" s="33">
        <v>44817</v>
      </c>
      <c r="F10" s="33">
        <v>44818</v>
      </c>
      <c r="G10" s="33">
        <v>44819</v>
      </c>
      <c r="H10" s="33">
        <v>44820</v>
      </c>
      <c r="I10" s="74">
        <v>44821</v>
      </c>
    </row>
    <row r="11" spans="2:9" s="61" customFormat="1" ht="75" customHeight="1">
      <c r="B11" s="89"/>
      <c r="C11" s="153"/>
      <c r="D11" s="163">
        <v>0.625</v>
      </c>
      <c r="E11" s="164"/>
      <c r="F11" s="183">
        <v>0.625</v>
      </c>
      <c r="G11" s="164"/>
      <c r="H11" s="163">
        <v>0.625</v>
      </c>
      <c r="I11" s="90"/>
    </row>
    <row r="12" spans="2:9" s="67" customFormat="1" ht="25" customHeight="1">
      <c r="B12" s="84"/>
      <c r="C12" s="36">
        <f t="array" ref="C12:I12">DaysAndWeeks+DATE(CalendarYear,9,1)-WEEKDAY(DATE(CalendarYear,9,1),(WeekStart="M")+1)+22</f>
        <v>44822</v>
      </c>
      <c r="D12" s="33">
        <v>44823</v>
      </c>
      <c r="E12" s="33">
        <v>44824</v>
      </c>
      <c r="F12" s="33">
        <v>44825</v>
      </c>
      <c r="G12" s="33">
        <v>44826</v>
      </c>
      <c r="H12" s="33">
        <v>44827</v>
      </c>
      <c r="I12" s="74">
        <v>44828</v>
      </c>
    </row>
    <row r="13" spans="2:9" s="61" customFormat="1" ht="75" customHeight="1">
      <c r="B13" s="89"/>
      <c r="C13" s="153"/>
      <c r="D13" s="163">
        <v>0.625</v>
      </c>
      <c r="E13" s="164"/>
      <c r="F13" s="183">
        <v>0.625</v>
      </c>
      <c r="G13" s="164"/>
      <c r="H13" s="53">
        <v>0.625</v>
      </c>
      <c r="I13" s="90"/>
    </row>
    <row r="14" spans="2:9" s="67" customFormat="1" ht="25" customHeight="1">
      <c r="B14" s="84"/>
      <c r="C14" s="36">
        <f t="array" ref="C14:I14">DaysAndWeeks+DATE(CalendarYear,9,1)-WEEKDAY(DATE(CalendarYear,9,1),(WeekStart="M")+1)+29</f>
        <v>44829</v>
      </c>
      <c r="D14" s="33">
        <v>44830</v>
      </c>
      <c r="E14" s="33">
        <v>44831</v>
      </c>
      <c r="F14" s="33">
        <v>44832</v>
      </c>
      <c r="G14" s="33">
        <v>44833</v>
      </c>
      <c r="H14" s="33">
        <v>44834</v>
      </c>
      <c r="I14" s="76">
        <v>44835</v>
      </c>
    </row>
    <row r="15" spans="2:9" s="61" customFormat="1" ht="75" customHeight="1">
      <c r="B15" s="89"/>
      <c r="C15" s="153"/>
      <c r="D15" s="163">
        <v>0.625</v>
      </c>
      <c r="E15" s="164"/>
      <c r="F15" s="183">
        <v>0.625</v>
      </c>
      <c r="G15" s="164"/>
      <c r="H15" s="163">
        <v>0.625</v>
      </c>
      <c r="I15" s="96"/>
    </row>
    <row r="16" spans="2:9" s="67" customFormat="1" ht="25" customHeight="1">
      <c r="B16" s="84"/>
      <c r="C16" s="42">
        <f t="array" ref="C16:I16">DaysAndWeeks+DATE(CalendarYear,9,1)-WEEKDAY(DATE(CalendarYear,9,1),(WeekStart="M")+1)+36</f>
        <v>44836</v>
      </c>
      <c r="D16" s="35">
        <v>44837</v>
      </c>
      <c r="E16" s="35">
        <v>44838</v>
      </c>
      <c r="F16" s="35">
        <v>44839</v>
      </c>
      <c r="G16" s="35">
        <v>44840</v>
      </c>
      <c r="H16" s="35">
        <v>44841</v>
      </c>
      <c r="I16" s="76">
        <v>44842</v>
      </c>
    </row>
    <row r="17" spans="2:9" s="61" customFormat="1" ht="75" customHeight="1">
      <c r="B17" s="89"/>
      <c r="C17" s="58"/>
      <c r="D17" s="56"/>
      <c r="E17" s="56"/>
      <c r="F17" s="56"/>
      <c r="G17" s="56"/>
      <c r="H17" s="56"/>
      <c r="I17" s="96"/>
    </row>
    <row r="18" spans="2:9" s="1" customFormat="1" ht="125" customHeight="1" thickBot="1">
      <c r="B18" s="81"/>
      <c r="C18" s="188" t="s">
        <v>25</v>
      </c>
      <c r="D18" s="189"/>
      <c r="E18" s="189"/>
      <c r="F18" s="189"/>
      <c r="G18" s="189"/>
      <c r="H18" s="189"/>
      <c r="I18" s="190"/>
    </row>
    <row r="19" spans="2:9" s="1" customFormat="1" ht="16" thickTop="1">
      <c r="C19" s="7"/>
      <c r="D19" s="7"/>
      <c r="E19" s="7"/>
      <c r="F19" s="7"/>
      <c r="G19" s="7"/>
      <c r="H19" s="7"/>
      <c r="I19" s="7"/>
    </row>
    <row r="20" spans="2:9" s="1" customFormat="1">
      <c r="C20" s="7"/>
      <c r="D20" s="7"/>
      <c r="E20" s="7"/>
      <c r="F20" s="7"/>
      <c r="G20" s="7"/>
      <c r="H20" s="7"/>
      <c r="I20" s="7"/>
    </row>
    <row r="21" spans="2:9" s="1" customFormat="1" ht="70" customHeight="1">
      <c r="C21" s="7"/>
      <c r="D21" s="7"/>
      <c r="E21" s="7"/>
      <c r="F21" s="7"/>
      <c r="G21" s="7"/>
      <c r="H21" s="7"/>
      <c r="I21" s="7"/>
    </row>
  </sheetData>
  <mergeCells count="3">
    <mergeCell ref="C18:I18"/>
    <mergeCell ref="C2:I2"/>
    <mergeCell ref="D4:H4"/>
  </mergeCells>
  <conditionalFormatting sqref="C6:H6">
    <cfRule type="expression" dxfId="11" priority="3">
      <formula>DAY(C6)&gt;8</formula>
    </cfRule>
  </conditionalFormatting>
  <conditionalFormatting sqref="C14:I17">
    <cfRule type="expression" dxfId="10" priority="2">
      <formula>AND(DAY(C14)&gt;=1,DAY(C14)&lt;=15)</formula>
    </cfRule>
  </conditionalFormatting>
  <conditionalFormatting sqref="C18">
    <cfRule type="expression" dxfId="9" priority="1">
      <formula>AND(DAY(C18)&gt;=1,DAY(C18)&lt;=15)</formula>
    </cfRule>
  </conditionalFormatting>
  <hyperlinks>
    <hyperlink ref="G3" location="AUGUST!A1" tooltip="Navigation link to the previous month" display="&lt;- MAY" xr:uid="{8DE699E4-6F13-1944-8DEF-CBF6C8E00047}"/>
    <hyperlink ref="H3" location="OCTOBER!A1" tooltip="Navigation link to the next month" display="JULY -&gt;" xr:uid="{00000000-0004-0000-08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rgb="FF8FC6E2"/>
    <pageSetUpPr fitToPage="1"/>
  </sheetPr>
  <dimension ref="B1:I21"/>
  <sheetViews>
    <sheetView showGridLines="0" zoomScaleNormal="100" workbookViewId="0">
      <pane ySplit="5" topLeftCell="A14" activePane="bottomLeft" state="frozen"/>
      <selection pane="bottomLeft" activeCell="D25" sqref="D25"/>
    </sheetView>
  </sheetViews>
  <sheetFormatPr baseColWidth="10" defaultColWidth="8.625" defaultRowHeight="19"/>
  <cols>
    <col min="1" max="2" width="2.625" style="65" customWidth="1"/>
    <col min="3" max="9" width="24.375" style="65" customWidth="1"/>
    <col min="10" max="16384" width="8.625" style="65"/>
  </cols>
  <sheetData>
    <row r="1" spans="2:9" ht="15" customHeight="1" thickBot="1">
      <c r="C1" s="122"/>
      <c r="D1" s="122"/>
      <c r="E1" s="122"/>
      <c r="F1" s="122"/>
      <c r="G1" s="122"/>
      <c r="H1" s="122"/>
      <c r="I1" s="122"/>
    </row>
    <row r="2" spans="2:9" ht="75" customHeight="1" thickTop="1">
      <c r="B2" s="82"/>
      <c r="C2" s="186" t="s">
        <v>27</v>
      </c>
      <c r="D2" s="186"/>
      <c r="E2" s="186"/>
      <c r="F2" s="186"/>
      <c r="G2" s="186"/>
      <c r="H2" s="186"/>
      <c r="I2" s="187"/>
    </row>
    <row r="3" spans="2:9" ht="20" customHeight="1">
      <c r="B3" s="82"/>
      <c r="C3" s="108"/>
      <c r="D3" s="109"/>
      <c r="E3" s="109"/>
      <c r="F3" s="110"/>
      <c r="G3" s="17" t="s">
        <v>21</v>
      </c>
      <c r="H3" s="17" t="s">
        <v>22</v>
      </c>
      <c r="I3" s="116"/>
    </row>
    <row r="4" spans="2:9" ht="75" customHeight="1">
      <c r="B4" s="82"/>
      <c r="C4" s="170">
        <f>CalendarYear</f>
        <v>2022</v>
      </c>
      <c r="D4" s="197" t="s">
        <v>37</v>
      </c>
      <c r="E4" s="197"/>
      <c r="F4" s="197"/>
      <c r="G4" s="197"/>
      <c r="H4" s="197"/>
      <c r="I4" s="169"/>
    </row>
    <row r="5" spans="2:9" ht="35" customHeight="1">
      <c r="B5" s="82"/>
      <c r="C5" s="11" t="str">
        <f>WeekStart</f>
        <v>S</v>
      </c>
      <c r="D5" s="11" t="str">
        <f t="shared" ref="D5:I5" si="0">LEFT(TEXT(D6,"ddd"),1)</f>
        <v>M</v>
      </c>
      <c r="E5" s="11" t="str">
        <f t="shared" si="0"/>
        <v>T</v>
      </c>
      <c r="F5" s="11" t="str">
        <f t="shared" si="0"/>
        <v>W</v>
      </c>
      <c r="G5" s="11" t="str">
        <f t="shared" si="0"/>
        <v>T</v>
      </c>
      <c r="H5" s="11" t="str">
        <f t="shared" si="0"/>
        <v>F</v>
      </c>
      <c r="I5" s="12" t="str">
        <f t="shared" si="0"/>
        <v>S</v>
      </c>
    </row>
    <row r="6" spans="2:9" ht="25" customHeight="1">
      <c r="B6" s="82"/>
      <c r="C6" s="129">
        <f t="array" ref="C6:I6">DaysAndWeeks+DATE(CalendarYear,10,1)-WEEKDAY(DATE(CalendarYear,10,1),(WeekStart="M")+1)+1</f>
        <v>44829</v>
      </c>
      <c r="D6" s="123">
        <v>44830</v>
      </c>
      <c r="E6" s="123">
        <v>44831</v>
      </c>
      <c r="F6" s="123">
        <v>44832</v>
      </c>
      <c r="G6" s="123">
        <v>44833</v>
      </c>
      <c r="H6" s="123">
        <v>44834</v>
      </c>
      <c r="I6" s="74">
        <v>44835</v>
      </c>
    </row>
    <row r="7" spans="2:9" s="73" customFormat="1" ht="75" customHeight="1">
      <c r="B7" s="83"/>
      <c r="C7" s="161"/>
      <c r="D7" s="166">
        <v>0.625</v>
      </c>
      <c r="E7" s="157"/>
      <c r="F7" s="166">
        <v>0.625</v>
      </c>
      <c r="G7" s="144"/>
      <c r="H7" s="166">
        <v>0.625</v>
      </c>
      <c r="I7" s="75"/>
    </row>
    <row r="8" spans="2:9" ht="25" customHeight="1">
      <c r="B8" s="82"/>
      <c r="C8" s="36">
        <f t="array" ref="C8:I8">DaysAndWeeks+DATE(CalendarYear,10,1)-WEEKDAY(DATE(CalendarYear,10,1),(WeekStart="M")+1)+8</f>
        <v>44836</v>
      </c>
      <c r="D8" s="33">
        <v>44837</v>
      </c>
      <c r="E8" s="33">
        <v>44838</v>
      </c>
      <c r="F8" s="33">
        <v>44839</v>
      </c>
      <c r="G8" s="33">
        <v>44840</v>
      </c>
      <c r="H8" s="33">
        <v>44841</v>
      </c>
      <c r="I8" s="74">
        <v>44842</v>
      </c>
    </row>
    <row r="9" spans="2:9" s="73" customFormat="1" ht="75" customHeight="1">
      <c r="B9" s="83"/>
      <c r="C9" s="161"/>
      <c r="D9" s="160">
        <v>0.625</v>
      </c>
      <c r="E9" s="157"/>
      <c r="F9" s="160">
        <v>0.625</v>
      </c>
      <c r="G9" s="157"/>
      <c r="H9" s="160">
        <v>0.625</v>
      </c>
      <c r="I9" s="75"/>
    </row>
    <row r="10" spans="2:9" ht="25" customHeight="1">
      <c r="B10" s="82"/>
      <c r="C10" s="36">
        <f t="array" ref="C10:I10">DaysAndWeeks+DATE(CalendarYear,10,1)-WEEKDAY(DATE(CalendarYear,10,1),(WeekStart="M")+1)+15</f>
        <v>44843</v>
      </c>
      <c r="D10" s="33">
        <v>44844</v>
      </c>
      <c r="E10" s="33">
        <v>44845</v>
      </c>
      <c r="F10" s="33">
        <v>44846</v>
      </c>
      <c r="G10" s="33">
        <v>44847</v>
      </c>
      <c r="H10" s="33">
        <v>44848</v>
      </c>
      <c r="I10" s="74">
        <v>44849</v>
      </c>
    </row>
    <row r="11" spans="2:9" s="73" customFormat="1" ht="75" customHeight="1">
      <c r="B11" s="83"/>
      <c r="C11" s="161"/>
      <c r="D11" s="160">
        <v>0.625</v>
      </c>
      <c r="E11" s="157"/>
      <c r="F11" s="160">
        <v>0.625</v>
      </c>
      <c r="G11" s="157"/>
      <c r="H11" s="160">
        <v>0.625</v>
      </c>
      <c r="I11" s="75"/>
    </row>
    <row r="12" spans="2:9" ht="25" customHeight="1">
      <c r="B12" s="82"/>
      <c r="C12" s="36">
        <f t="array" ref="C12:I12">DaysAndWeeks+DATE(CalendarYear,10,1)-WEEKDAY(DATE(CalendarYear,10,1),(WeekStart="M")+1)+22</f>
        <v>44850</v>
      </c>
      <c r="D12" s="33">
        <v>44851</v>
      </c>
      <c r="E12" s="33">
        <v>44852</v>
      </c>
      <c r="F12" s="33">
        <v>44853</v>
      </c>
      <c r="G12" s="33">
        <v>44854</v>
      </c>
      <c r="H12" s="33">
        <v>44855</v>
      </c>
      <c r="I12" s="74">
        <v>44856</v>
      </c>
    </row>
    <row r="13" spans="2:9" s="73" customFormat="1" ht="75" customHeight="1">
      <c r="B13" s="83"/>
      <c r="C13" s="161"/>
      <c r="D13" s="160">
        <v>0.625</v>
      </c>
      <c r="E13" s="157"/>
      <c r="F13" s="160">
        <v>0.625</v>
      </c>
      <c r="G13" s="157"/>
      <c r="H13" s="160">
        <v>0.625</v>
      </c>
      <c r="I13" s="75"/>
    </row>
    <row r="14" spans="2:9" ht="25" customHeight="1">
      <c r="B14" s="82"/>
      <c r="C14" s="36">
        <f t="array" ref="C14:I14">DaysAndWeeks+DATE(CalendarYear,10,1)-WEEKDAY(DATE(CalendarYear,10,1),(WeekStart="M")+1)+29</f>
        <v>44857</v>
      </c>
      <c r="D14" s="33">
        <v>44858</v>
      </c>
      <c r="E14" s="33">
        <v>44859</v>
      </c>
      <c r="F14" s="33">
        <v>44860</v>
      </c>
      <c r="G14" s="33">
        <v>44861</v>
      </c>
      <c r="H14" s="33">
        <v>44862</v>
      </c>
      <c r="I14" s="74">
        <v>44863</v>
      </c>
    </row>
    <row r="15" spans="2:9" s="119" customFormat="1" ht="75" customHeight="1">
      <c r="B15" s="120"/>
      <c r="C15" s="161"/>
      <c r="D15" s="160">
        <v>0.625</v>
      </c>
      <c r="E15" s="157"/>
      <c r="F15" s="160">
        <v>0.625</v>
      </c>
      <c r="G15" s="157"/>
      <c r="H15" s="160">
        <v>0.625</v>
      </c>
      <c r="I15" s="121"/>
    </row>
    <row r="16" spans="2:9" ht="25" customHeight="1">
      <c r="B16" s="82"/>
      <c r="C16" s="36">
        <f t="array" ref="C16:I16">DaysAndWeeks+DATE(CalendarYear,10,1)-WEEKDAY(DATE(CalendarYear,10,1),(WeekStart="M")+1)+36</f>
        <v>44864</v>
      </c>
      <c r="D16" s="33">
        <v>44865</v>
      </c>
      <c r="E16" s="35">
        <v>44866</v>
      </c>
      <c r="F16" s="35">
        <v>44867</v>
      </c>
      <c r="G16" s="35">
        <v>44868</v>
      </c>
      <c r="H16" s="35">
        <v>44869</v>
      </c>
      <c r="I16" s="35">
        <v>44870</v>
      </c>
    </row>
    <row r="17" spans="2:9" s="73" customFormat="1" ht="75" customHeight="1">
      <c r="B17" s="83"/>
      <c r="C17" s="161"/>
      <c r="D17" s="160">
        <v>0.625</v>
      </c>
      <c r="E17" s="70"/>
      <c r="F17" s="70"/>
      <c r="G17" s="70"/>
      <c r="H17" s="70"/>
      <c r="I17" s="70"/>
    </row>
    <row r="18" spans="2:9" s="1" customFormat="1" ht="125" customHeight="1" thickBot="1">
      <c r="B18" s="81"/>
      <c r="C18" s="188" t="s">
        <v>25</v>
      </c>
      <c r="D18" s="189"/>
      <c r="E18" s="189"/>
      <c r="F18" s="189"/>
      <c r="G18" s="189"/>
      <c r="H18" s="189"/>
      <c r="I18" s="190"/>
    </row>
    <row r="19" spans="2:9" s="1" customFormat="1" ht="16" thickTop="1">
      <c r="C19" s="7"/>
      <c r="D19" s="7"/>
      <c r="E19" s="7"/>
      <c r="F19" s="7"/>
      <c r="G19" s="7"/>
      <c r="H19" s="7"/>
      <c r="I19" s="7"/>
    </row>
    <row r="20" spans="2:9" s="1" customFormat="1" ht="15">
      <c r="C20" s="7"/>
      <c r="D20" s="7"/>
      <c r="E20" s="7"/>
      <c r="F20" s="7"/>
      <c r="G20" s="7"/>
      <c r="H20" s="7"/>
      <c r="I20" s="7"/>
    </row>
    <row r="21" spans="2:9" s="1" customFormat="1" ht="70" customHeight="1">
      <c r="C21" s="7"/>
      <c r="D21" s="7"/>
      <c r="E21" s="7"/>
      <c r="F21" s="7"/>
      <c r="G21" s="7"/>
      <c r="H21" s="7"/>
      <c r="I21" s="7"/>
    </row>
  </sheetData>
  <mergeCells count="3">
    <mergeCell ref="C18:I18"/>
    <mergeCell ref="C2:I2"/>
    <mergeCell ref="D4:H4"/>
  </mergeCells>
  <conditionalFormatting sqref="C6:H6">
    <cfRule type="expression" dxfId="8" priority="3">
      <formula>DAY(C6)&gt;8</formula>
    </cfRule>
  </conditionalFormatting>
  <conditionalFormatting sqref="C14:I17">
    <cfRule type="expression" dxfId="7" priority="2">
      <formula>AND(DAY(C14)&gt;=1,DAY(C14)&lt;=15)</formula>
    </cfRule>
  </conditionalFormatting>
  <conditionalFormatting sqref="C18">
    <cfRule type="expression" dxfId="6" priority="1">
      <formula>AND(DAY(C18)&gt;=1,DAY(C18)&lt;=15)</formula>
    </cfRule>
  </conditionalFormatting>
  <hyperlinks>
    <hyperlink ref="H3" location="NOVEMBER!A1" tooltip="Navigation link to the next month" display="JULY -&gt;" xr:uid="{00000000-0004-0000-0900-000000000000}"/>
    <hyperlink ref="G3" location="SEPTEMBER!A1" tooltip="Navigation link to the previous month" display="&lt;- MAY" xr:uid="{00000000-0004-0000-09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tabColor rgb="FFCFAA49"/>
    <pageSetUpPr fitToPage="1"/>
  </sheetPr>
  <dimension ref="B1:I21"/>
  <sheetViews>
    <sheetView showGridLines="0" topLeftCell="B1" zoomScale="134" zoomScaleNormal="100" workbookViewId="0">
      <pane ySplit="5" topLeftCell="A18" activePane="bottomLeft" state="frozen"/>
      <selection pane="bottomLeft" activeCell="E27" sqref="E27"/>
    </sheetView>
  </sheetViews>
  <sheetFormatPr baseColWidth="10" defaultColWidth="8.625" defaultRowHeight="15"/>
  <cols>
    <col min="1" max="2" width="2.625" style="2" customWidth="1"/>
    <col min="3" max="9" width="24.375" style="2" customWidth="1"/>
    <col min="10" max="16384" width="8.625" style="2"/>
  </cols>
  <sheetData>
    <row r="1" spans="2:9" ht="15" customHeight="1" thickBot="1">
      <c r="C1" s="86"/>
      <c r="D1" s="86"/>
      <c r="E1" s="86"/>
      <c r="F1" s="86"/>
      <c r="G1" s="86"/>
      <c r="H1" s="86"/>
      <c r="I1" s="86"/>
    </row>
    <row r="2" spans="2:9" ht="75" customHeight="1" thickTop="1">
      <c r="B2" s="81"/>
      <c r="C2" s="186" t="s">
        <v>27</v>
      </c>
      <c r="D2" s="186"/>
      <c r="E2" s="186"/>
      <c r="F2" s="186"/>
      <c r="G2" s="186"/>
      <c r="H2" s="186"/>
      <c r="I2" s="187"/>
    </row>
    <row r="3" spans="2:9" ht="20" customHeight="1">
      <c r="B3" s="81"/>
      <c r="C3" s="62"/>
      <c r="D3" s="63"/>
      <c r="E3" s="63"/>
      <c r="F3" s="64"/>
      <c r="G3" s="17" t="s">
        <v>7</v>
      </c>
      <c r="H3" s="17" t="s">
        <v>8</v>
      </c>
      <c r="I3" s="85"/>
    </row>
    <row r="4" spans="2:9" ht="75" customHeight="1">
      <c r="B4" s="81"/>
      <c r="C4" s="170">
        <f>CalendarYear</f>
        <v>2022</v>
      </c>
      <c r="D4" s="198" t="s">
        <v>38</v>
      </c>
      <c r="E4" s="198"/>
      <c r="F4" s="198"/>
      <c r="G4" s="198"/>
      <c r="H4" s="198"/>
      <c r="I4" s="169"/>
    </row>
    <row r="5" spans="2:9" ht="35" customHeight="1">
      <c r="B5" s="81"/>
      <c r="C5" s="11" t="str">
        <f>WeekStart</f>
        <v>S</v>
      </c>
      <c r="D5" s="11" t="str">
        <f t="shared" ref="D5:I5" si="0">LEFT(TEXT(D6,"ddd"),1)</f>
        <v>M</v>
      </c>
      <c r="E5" s="11" t="str">
        <f t="shared" si="0"/>
        <v>T</v>
      </c>
      <c r="F5" s="11" t="str">
        <f t="shared" si="0"/>
        <v>W</v>
      </c>
      <c r="G5" s="11" t="str">
        <f t="shared" si="0"/>
        <v>T</v>
      </c>
      <c r="H5" s="11" t="str">
        <f t="shared" si="0"/>
        <v>F</v>
      </c>
      <c r="I5" s="12" t="str">
        <f t="shared" si="0"/>
        <v>S</v>
      </c>
    </row>
    <row r="6" spans="2:9" s="65" customFormat="1" ht="25" customHeight="1">
      <c r="B6" s="82"/>
      <c r="C6" s="42">
        <f t="array" ref="C6:I6">DaysAndWeeks+DATE(CalendarYear,11,1)-WEEKDAY(DATE(CalendarYear,11,1),(WeekStart="M")+1)+1</f>
        <v>44864</v>
      </c>
      <c r="D6" s="35">
        <v>44865</v>
      </c>
      <c r="E6" s="123">
        <v>44866</v>
      </c>
      <c r="F6" s="33">
        <v>44867</v>
      </c>
      <c r="G6" s="33">
        <v>44868</v>
      </c>
      <c r="H6" s="33">
        <v>44869</v>
      </c>
      <c r="I6" s="74">
        <v>44870</v>
      </c>
    </row>
    <row r="7" spans="2:9" s="73" customFormat="1" ht="75" customHeight="1">
      <c r="B7" s="83"/>
      <c r="C7" s="72"/>
      <c r="D7" s="70"/>
      <c r="E7" s="144"/>
      <c r="F7" s="160">
        <v>0.625</v>
      </c>
      <c r="G7" s="157"/>
      <c r="H7" s="160">
        <v>0.625</v>
      </c>
      <c r="I7" s="75"/>
    </row>
    <row r="8" spans="2:9" s="65" customFormat="1" ht="25" customHeight="1">
      <c r="B8" s="82"/>
      <c r="C8" s="36">
        <f t="array" ref="C8:I8">DaysAndWeeks+DATE(CalendarYear,11,1)-WEEKDAY(DATE(CalendarYear,11,1),(WeekStart="M")+1)+8</f>
        <v>44871</v>
      </c>
      <c r="D8" s="33">
        <v>44872</v>
      </c>
      <c r="E8" s="123">
        <v>44873</v>
      </c>
      <c r="F8" s="33">
        <v>44874</v>
      </c>
      <c r="G8" s="33">
        <v>44875</v>
      </c>
      <c r="H8" s="33">
        <v>44876</v>
      </c>
      <c r="I8" s="74">
        <v>44877</v>
      </c>
    </row>
    <row r="9" spans="2:9" s="73" customFormat="1" ht="75" customHeight="1">
      <c r="B9" s="83"/>
      <c r="C9" s="161"/>
      <c r="D9" s="160">
        <v>0.625</v>
      </c>
      <c r="E9" s="167"/>
      <c r="F9" s="160">
        <v>0.625</v>
      </c>
      <c r="G9" s="157"/>
      <c r="H9" s="160">
        <v>0.625</v>
      </c>
      <c r="I9" s="75"/>
    </row>
    <row r="10" spans="2:9" s="65" customFormat="1" ht="25" customHeight="1">
      <c r="B10" s="82"/>
      <c r="C10" s="36">
        <f t="array" ref="C10:I10">DaysAndWeeks+DATE(CalendarYear,11,1)-WEEKDAY(DATE(CalendarYear,11,1),(WeekStart="M")+1)+15</f>
        <v>44878</v>
      </c>
      <c r="D10" s="33">
        <v>44879</v>
      </c>
      <c r="E10" s="123">
        <v>44880</v>
      </c>
      <c r="F10" s="33">
        <v>44881</v>
      </c>
      <c r="G10" s="33">
        <v>44882</v>
      </c>
      <c r="H10" s="33">
        <v>44883</v>
      </c>
      <c r="I10" s="74">
        <v>44884</v>
      </c>
    </row>
    <row r="11" spans="2:9" s="73" customFormat="1" ht="75" customHeight="1">
      <c r="B11" s="83"/>
      <c r="C11" s="161"/>
      <c r="D11" s="160">
        <v>0.625</v>
      </c>
      <c r="E11" s="167"/>
      <c r="F11" s="160">
        <v>0.625</v>
      </c>
      <c r="G11" s="157"/>
      <c r="H11" s="160">
        <v>0.625</v>
      </c>
      <c r="I11" s="75"/>
    </row>
    <row r="12" spans="2:9" s="65" customFormat="1" ht="25" customHeight="1">
      <c r="B12" s="82"/>
      <c r="C12" s="36">
        <f t="array" ref="C12:I12">DaysAndWeeks+DATE(CalendarYear,11,1)-WEEKDAY(DATE(CalendarYear,11,1),(WeekStart="M")+1)+22</f>
        <v>44885</v>
      </c>
      <c r="D12" s="33">
        <v>44886</v>
      </c>
      <c r="E12" s="123">
        <v>44887</v>
      </c>
      <c r="F12" s="33">
        <v>44888</v>
      </c>
      <c r="G12" s="33">
        <v>44889</v>
      </c>
      <c r="H12" s="33">
        <v>44890</v>
      </c>
      <c r="I12" s="74">
        <v>44891</v>
      </c>
    </row>
    <row r="13" spans="2:9" s="73" customFormat="1" ht="75" customHeight="1">
      <c r="B13" s="83"/>
      <c r="C13" s="161"/>
      <c r="D13" s="160">
        <v>0.625</v>
      </c>
      <c r="E13" s="167"/>
      <c r="F13" s="160">
        <v>0.625</v>
      </c>
      <c r="G13" s="157"/>
      <c r="H13" s="160">
        <v>0.625</v>
      </c>
      <c r="I13" s="75"/>
    </row>
    <row r="14" spans="2:9" s="65" customFormat="1" ht="25" customHeight="1">
      <c r="B14" s="82"/>
      <c r="C14" s="36">
        <f t="array" ref="C14:I14">DaysAndWeeks+DATE(CalendarYear,11,1)-WEEKDAY(DATE(CalendarYear,11,1),(WeekStart="M")+1)+29</f>
        <v>44892</v>
      </c>
      <c r="D14" s="33">
        <v>44893</v>
      </c>
      <c r="E14" s="123">
        <v>44894</v>
      </c>
      <c r="F14" s="33">
        <v>44895</v>
      </c>
      <c r="G14" s="35">
        <v>44896</v>
      </c>
      <c r="H14" s="35">
        <v>44897</v>
      </c>
      <c r="I14" s="76">
        <v>44898</v>
      </c>
    </row>
    <row r="15" spans="2:9" s="73" customFormat="1" ht="75" customHeight="1">
      <c r="B15" s="83"/>
      <c r="C15" s="161"/>
      <c r="D15" s="160">
        <v>0.625</v>
      </c>
      <c r="E15" s="167"/>
      <c r="F15" s="160">
        <v>0.625</v>
      </c>
      <c r="G15" s="70"/>
      <c r="H15" s="70"/>
      <c r="I15" s="77"/>
    </row>
    <row r="16" spans="2:9" s="65" customFormat="1" ht="25" customHeight="1">
      <c r="B16" s="82"/>
      <c r="C16" s="69">
        <f t="array" ref="C16:I16">DaysAndWeeks+DATE(CalendarYear,11,1)-WEEKDAY(DATE(CalendarYear,11,1),(WeekStart="M")+1)+36</f>
        <v>44899</v>
      </c>
      <c r="D16" s="35">
        <v>44900</v>
      </c>
      <c r="E16" s="35">
        <v>44901</v>
      </c>
      <c r="F16" s="35">
        <v>44902</v>
      </c>
      <c r="G16" s="35">
        <v>44903</v>
      </c>
      <c r="H16" s="35">
        <v>44904</v>
      </c>
      <c r="I16" s="76">
        <v>44905</v>
      </c>
    </row>
    <row r="17" spans="2:9" s="73" customFormat="1" ht="75" customHeight="1">
      <c r="B17" s="83"/>
      <c r="C17" s="112"/>
      <c r="D17" s="70"/>
      <c r="E17" s="70"/>
      <c r="F17" s="70"/>
      <c r="G17" s="70"/>
      <c r="H17" s="70"/>
      <c r="I17" s="77"/>
    </row>
    <row r="18" spans="2:9" s="1" customFormat="1" ht="125" customHeight="1" thickBot="1">
      <c r="B18" s="81"/>
      <c r="C18" s="188" t="s">
        <v>25</v>
      </c>
      <c r="D18" s="189"/>
      <c r="E18" s="189"/>
      <c r="F18" s="189"/>
      <c r="G18" s="189"/>
      <c r="H18" s="189"/>
      <c r="I18" s="190"/>
    </row>
    <row r="19" spans="2:9" s="1" customFormat="1" ht="16" thickTop="1">
      <c r="C19" s="7"/>
      <c r="D19" s="7"/>
      <c r="E19" s="7"/>
      <c r="F19" s="7"/>
      <c r="G19" s="7"/>
      <c r="H19" s="7"/>
      <c r="I19" s="7"/>
    </row>
    <row r="20" spans="2:9" s="1" customFormat="1">
      <c r="C20" s="7"/>
      <c r="D20" s="7"/>
      <c r="E20" s="7"/>
      <c r="F20" s="7"/>
      <c r="G20" s="7"/>
      <c r="H20" s="7"/>
      <c r="I20" s="7"/>
    </row>
    <row r="21" spans="2:9" s="1" customFormat="1" ht="70" customHeight="1">
      <c r="C21" s="7"/>
      <c r="D21" s="7"/>
      <c r="E21" s="7"/>
      <c r="F21" s="7"/>
      <c r="G21" s="7"/>
      <c r="H21" s="7"/>
      <c r="I21" s="7"/>
    </row>
  </sheetData>
  <mergeCells count="3">
    <mergeCell ref="C2:I2"/>
    <mergeCell ref="C18:I18"/>
    <mergeCell ref="D4:H4"/>
  </mergeCells>
  <conditionalFormatting sqref="C6:H6">
    <cfRule type="expression" dxfId="5" priority="3">
      <formula>DAY(C6)&gt;8</formula>
    </cfRule>
  </conditionalFormatting>
  <conditionalFormatting sqref="C14:I17">
    <cfRule type="expression" dxfId="4" priority="2">
      <formula>AND(DAY(C14)&gt;=1,DAY(C14)&lt;=15)</formula>
    </cfRule>
  </conditionalFormatting>
  <conditionalFormatting sqref="C18">
    <cfRule type="expression" dxfId="3" priority="1">
      <formula>AND(DAY(C18)&gt;=1,DAY(C18)&lt;=15)</formula>
    </cfRule>
  </conditionalFormatting>
  <hyperlinks>
    <hyperlink ref="H3" location="DECEMBER!A1" tooltip="Navigation link to the next month" display="DECEMBER -&gt;" xr:uid="{00000000-0004-0000-0A00-000000000000}"/>
    <hyperlink ref="G3" location="OCTOBER!A1" tooltip="Navigation link to the previous month" display="&lt;- OCTOBER" xr:uid="{00000000-0004-0000-0A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>
    <tabColor rgb="FF6E8390"/>
    <pageSetUpPr fitToPage="1"/>
  </sheetPr>
  <dimension ref="B1:I21"/>
  <sheetViews>
    <sheetView showGridLines="0" zoomScaleNormal="100" workbookViewId="0">
      <pane ySplit="5" topLeftCell="A11" activePane="bottomLeft" state="frozen"/>
      <selection pane="bottomLeft" activeCell="E26" sqref="E26"/>
    </sheetView>
  </sheetViews>
  <sheetFormatPr baseColWidth="10" defaultColWidth="8.625" defaultRowHeight="15"/>
  <cols>
    <col min="1" max="2" width="2.625" style="2" customWidth="1"/>
    <col min="3" max="9" width="24.375" style="2" customWidth="1"/>
    <col min="10" max="16384" width="8.625" style="2"/>
  </cols>
  <sheetData>
    <row r="1" spans="2:9" ht="15" customHeight="1" thickBot="1">
      <c r="C1" s="86"/>
      <c r="D1" s="86"/>
      <c r="E1" s="86"/>
      <c r="F1" s="86"/>
      <c r="G1" s="86"/>
      <c r="H1" s="86"/>
      <c r="I1" s="86"/>
    </row>
    <row r="2" spans="2:9" ht="75" customHeight="1" thickTop="1">
      <c r="B2" s="81"/>
      <c r="C2" s="186" t="s">
        <v>27</v>
      </c>
      <c r="D2" s="186"/>
      <c r="E2" s="186"/>
      <c r="F2" s="186"/>
      <c r="G2" s="186"/>
      <c r="H2" s="186"/>
      <c r="I2" s="187"/>
    </row>
    <row r="3" spans="2:9" ht="20" customHeight="1">
      <c r="B3" s="81"/>
      <c r="C3" s="62"/>
      <c r="D3" s="63"/>
      <c r="E3" s="63"/>
      <c r="F3" s="64"/>
      <c r="G3" s="17" t="s">
        <v>6</v>
      </c>
      <c r="H3" s="17" t="s">
        <v>23</v>
      </c>
      <c r="I3" s="85"/>
    </row>
    <row r="4" spans="2:9" ht="75" customHeight="1">
      <c r="B4" s="81"/>
      <c r="C4" s="170">
        <f>CalendarYear</f>
        <v>2022</v>
      </c>
      <c r="D4" s="198" t="s">
        <v>39</v>
      </c>
      <c r="E4" s="198"/>
      <c r="F4" s="198"/>
      <c r="G4" s="198"/>
      <c r="H4" s="198"/>
      <c r="I4" s="169"/>
    </row>
    <row r="5" spans="2:9" ht="35" customHeight="1">
      <c r="B5" s="81"/>
      <c r="C5" s="11" t="str">
        <f>WeekStart</f>
        <v>S</v>
      </c>
      <c r="D5" s="11" t="str">
        <f t="shared" ref="D5:I5" si="0">LEFT(TEXT(D6,"ddd"),1)</f>
        <v>M</v>
      </c>
      <c r="E5" s="11" t="str">
        <f t="shared" si="0"/>
        <v>T</v>
      </c>
      <c r="F5" s="11" t="str">
        <f t="shared" si="0"/>
        <v>W</v>
      </c>
      <c r="G5" s="11" t="str">
        <f t="shared" si="0"/>
        <v>T</v>
      </c>
      <c r="H5" s="11" t="str">
        <f t="shared" si="0"/>
        <v>F</v>
      </c>
      <c r="I5" s="12" t="str">
        <f t="shared" si="0"/>
        <v>S</v>
      </c>
    </row>
    <row r="6" spans="2:9" s="65" customFormat="1" ht="25" customHeight="1">
      <c r="B6" s="82"/>
      <c r="C6" s="42">
        <f t="array" ref="C6:I6">DaysAndWeeks+DATE(CalendarYear,12,1)-WEEKDAY(DATE(CalendarYear,12,1),(WeekStart="M")+1)+1</f>
        <v>44892</v>
      </c>
      <c r="D6" s="35">
        <v>44893</v>
      </c>
      <c r="E6" s="35">
        <v>44894</v>
      </c>
      <c r="F6" s="35">
        <v>44895</v>
      </c>
      <c r="G6" s="33">
        <v>44896</v>
      </c>
      <c r="H6" s="33">
        <v>44897</v>
      </c>
      <c r="I6" s="74">
        <v>44898</v>
      </c>
    </row>
    <row r="7" spans="2:9" s="73" customFormat="1" ht="75" customHeight="1">
      <c r="B7" s="83"/>
      <c r="C7" s="72"/>
      <c r="D7" s="70"/>
      <c r="E7" s="70"/>
      <c r="F7" s="70"/>
      <c r="G7" s="159"/>
      <c r="H7" s="160">
        <v>0.625</v>
      </c>
      <c r="I7" s="75"/>
    </row>
    <row r="8" spans="2:9" s="65" customFormat="1" ht="25" customHeight="1">
      <c r="B8" s="82"/>
      <c r="C8" s="36">
        <f t="array" ref="C8:I8">DaysAndWeeks+DATE(CalendarYear,12,1)-WEEKDAY(DATE(CalendarYear,12,1),(WeekStart="M")+1)+8</f>
        <v>44899</v>
      </c>
      <c r="D8" s="33">
        <v>44900</v>
      </c>
      <c r="E8" s="36">
        <v>44901</v>
      </c>
      <c r="F8" s="33">
        <v>44902</v>
      </c>
      <c r="G8" s="33">
        <v>44903</v>
      </c>
      <c r="H8" s="33">
        <v>44904</v>
      </c>
      <c r="I8" s="74">
        <v>44905</v>
      </c>
    </row>
    <row r="9" spans="2:9" s="73" customFormat="1" ht="75" customHeight="1">
      <c r="B9" s="83"/>
      <c r="C9" s="161"/>
      <c r="D9" s="160">
        <v>0.625</v>
      </c>
      <c r="E9" s="157"/>
      <c r="F9" s="160">
        <v>0.625</v>
      </c>
      <c r="G9" s="157"/>
      <c r="H9" s="160">
        <v>0.625</v>
      </c>
      <c r="I9" s="75"/>
    </row>
    <row r="10" spans="2:9" s="65" customFormat="1" ht="25" customHeight="1">
      <c r="B10" s="82"/>
      <c r="C10" s="36">
        <f t="array" ref="C10:I10">DaysAndWeeks+DATE(CalendarYear,12,1)-WEEKDAY(DATE(CalendarYear,12,1),(WeekStart="M")+1)+15</f>
        <v>44906</v>
      </c>
      <c r="D10" s="33">
        <v>44907</v>
      </c>
      <c r="E10" s="33">
        <v>44908</v>
      </c>
      <c r="F10" s="33">
        <v>44909</v>
      </c>
      <c r="G10" s="33">
        <v>44910</v>
      </c>
      <c r="H10" s="33">
        <v>44911</v>
      </c>
      <c r="I10" s="74">
        <v>44912</v>
      </c>
    </row>
    <row r="11" spans="2:9" s="73" customFormat="1" ht="75" customHeight="1">
      <c r="B11" s="83"/>
      <c r="C11" s="161"/>
      <c r="D11" s="160">
        <v>0.625</v>
      </c>
      <c r="E11" s="157"/>
      <c r="F11" s="160">
        <v>0.625</v>
      </c>
      <c r="G11" s="157"/>
      <c r="H11" s="160">
        <v>0.625</v>
      </c>
      <c r="I11" s="75"/>
    </row>
    <row r="12" spans="2:9" s="65" customFormat="1" ht="25" customHeight="1">
      <c r="B12" s="82"/>
      <c r="C12" s="36">
        <f t="array" ref="C12:I12">DaysAndWeeks+DATE(CalendarYear,12,1)-WEEKDAY(DATE(CalendarYear,12,1),(WeekStart="M")+1)+22</f>
        <v>44913</v>
      </c>
      <c r="D12" s="33">
        <v>44914</v>
      </c>
      <c r="E12" s="33">
        <v>44915</v>
      </c>
      <c r="F12" s="33">
        <v>44916</v>
      </c>
      <c r="G12" s="33">
        <v>44917</v>
      </c>
      <c r="H12" s="33">
        <v>44918</v>
      </c>
      <c r="I12" s="74">
        <v>44919</v>
      </c>
    </row>
    <row r="13" spans="2:9" s="73" customFormat="1" ht="75" customHeight="1">
      <c r="B13" s="83"/>
      <c r="C13" s="161"/>
      <c r="D13" s="160">
        <v>0.625</v>
      </c>
      <c r="E13" s="157"/>
      <c r="F13" s="160">
        <v>0.625</v>
      </c>
      <c r="G13" s="157"/>
      <c r="H13" s="160">
        <v>0.625</v>
      </c>
      <c r="I13" s="75"/>
    </row>
    <row r="14" spans="2:9" s="65" customFormat="1" ht="25" customHeight="1">
      <c r="B14" s="82"/>
      <c r="C14" s="36">
        <f t="array" ref="C14:I14">DaysAndWeeks+DATE(CalendarYear,12,1)-WEEKDAY(DATE(CalendarYear,12,1),(WeekStart="M")+1)+29</f>
        <v>44920</v>
      </c>
      <c r="D14" s="33">
        <v>44921</v>
      </c>
      <c r="E14" s="33">
        <v>44922</v>
      </c>
      <c r="F14" s="33">
        <v>44923</v>
      </c>
      <c r="G14" s="33">
        <v>44924</v>
      </c>
      <c r="H14" s="33">
        <v>44925</v>
      </c>
      <c r="I14" s="74">
        <v>44926</v>
      </c>
    </row>
    <row r="15" spans="2:9" s="73" customFormat="1" ht="75" customHeight="1">
      <c r="B15" s="83"/>
      <c r="C15" s="161"/>
      <c r="D15" s="160">
        <v>0.625</v>
      </c>
      <c r="E15" s="157"/>
      <c r="F15" s="160">
        <v>0.625</v>
      </c>
      <c r="G15" s="157"/>
      <c r="H15" s="160">
        <v>0.625</v>
      </c>
      <c r="I15" s="75"/>
    </row>
    <row r="16" spans="2:9" s="65" customFormat="1" ht="25" customHeight="1">
      <c r="B16" s="82"/>
      <c r="C16" s="129">
        <f t="array" ref="C16:I16">DaysAndWeeks+DATE(CalendarYear,12,1)-WEEKDAY(DATE(CalendarYear,12,1),(WeekStart="M")+1)+36</f>
        <v>44927</v>
      </c>
      <c r="D16" s="35">
        <v>44928</v>
      </c>
      <c r="E16" s="69">
        <v>44929</v>
      </c>
      <c r="F16" s="35">
        <v>44930</v>
      </c>
      <c r="G16" s="35">
        <v>44931</v>
      </c>
      <c r="H16" s="69">
        <v>44932</v>
      </c>
      <c r="I16" s="76">
        <v>44933</v>
      </c>
    </row>
    <row r="17" spans="2:9" s="73" customFormat="1" ht="75" customHeight="1">
      <c r="B17" s="83"/>
      <c r="C17" s="184">
        <v>0.625</v>
      </c>
      <c r="D17" s="70"/>
      <c r="E17" s="112"/>
      <c r="F17" s="70"/>
      <c r="G17" s="70"/>
      <c r="H17" s="112"/>
      <c r="I17" s="77"/>
    </row>
    <row r="18" spans="2:9" s="1" customFormat="1" ht="125" customHeight="1" thickBot="1">
      <c r="B18" s="81"/>
      <c r="C18" s="188" t="s">
        <v>25</v>
      </c>
      <c r="D18" s="189"/>
      <c r="E18" s="189"/>
      <c r="F18" s="189"/>
      <c r="G18" s="189"/>
      <c r="H18" s="189"/>
      <c r="I18" s="190"/>
    </row>
    <row r="19" spans="2:9" s="1" customFormat="1" ht="16" thickTop="1">
      <c r="C19" s="7"/>
      <c r="D19" s="7"/>
      <c r="E19" s="7"/>
      <c r="F19" s="7"/>
      <c r="G19" s="7"/>
      <c r="H19" s="7"/>
      <c r="I19" s="7"/>
    </row>
    <row r="20" spans="2:9" s="1" customFormat="1">
      <c r="C20" s="7"/>
      <c r="D20" s="7"/>
      <c r="E20" s="7"/>
      <c r="F20" s="7"/>
      <c r="G20" s="7"/>
      <c r="H20" s="7"/>
      <c r="I20" s="7"/>
    </row>
    <row r="21" spans="2:9" s="1" customFormat="1" ht="66" customHeight="1">
      <c r="C21" s="7"/>
      <c r="D21" s="7"/>
      <c r="E21" s="7"/>
      <c r="F21" s="7"/>
      <c r="G21" s="7"/>
      <c r="H21" s="7"/>
      <c r="I21" s="7"/>
    </row>
  </sheetData>
  <mergeCells count="3">
    <mergeCell ref="C2:I2"/>
    <mergeCell ref="C18:I18"/>
    <mergeCell ref="D4:H4"/>
  </mergeCells>
  <conditionalFormatting sqref="C6:H6">
    <cfRule type="expression" dxfId="2" priority="3">
      <formula>DAY(C6)&gt;8</formula>
    </cfRule>
  </conditionalFormatting>
  <conditionalFormatting sqref="C14:I17">
    <cfRule type="expression" dxfId="1" priority="2">
      <formula>AND(DAY(C14)&gt;=1,DAY(C14)&lt;=15)</formula>
    </cfRule>
  </conditionalFormatting>
  <conditionalFormatting sqref="C18">
    <cfRule type="expression" dxfId="0" priority="1">
      <formula>AND(DAY(C18)&gt;=1,DAY(C18)&lt;=15)</formula>
    </cfRule>
  </conditionalFormatting>
  <hyperlinks>
    <hyperlink ref="G3" location="NOVEMBER!A1" tooltip="Navigation link to the previous month" display="&lt;- NOVEMBER" xr:uid="{00000000-0004-0000-0B00-000000000000}"/>
    <hyperlink ref="H3" location="JANUARY!A1" tooltip="Navigation link back to January" display="JANUARY -&gt;" xr:uid="{00000000-0004-0000-0B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TM10000062</Templat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14</vt:i4>
      </vt:variant>
    </vt:vector>
  </HeadingPairs>
  <TitlesOfParts>
    <vt:vector size="26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CalendarYear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  <vt:lpstr>WeekStart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Key</dc:creator>
  <cp:lastModifiedBy>Microsoft Office User</cp:lastModifiedBy>
  <cp:lastPrinted>2022-07-25T23:27:10Z</cp:lastPrinted>
  <dcterms:created xsi:type="dcterms:W3CDTF">2016-11-11T22:25:27Z</dcterms:created>
  <dcterms:modified xsi:type="dcterms:W3CDTF">2022-11-28T16:55:56Z</dcterms:modified>
</cp:coreProperties>
</file>