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09"/>
  <workbookPr codeName="ThisWorkbook"/>
  <mc:AlternateContent xmlns:mc="http://schemas.openxmlformats.org/markup-compatibility/2006">
    <mc:Choice Requires="x15">
      <x15ac:absPath xmlns:x15ac="http://schemas.microsoft.com/office/spreadsheetml/2010/11/ac" url="/Users/cmahanna/Downloads/Updates to old logos/Excels/"/>
    </mc:Choice>
  </mc:AlternateContent>
  <xr:revisionPtr revIDLastSave="0" documentId="13_ncr:1_{2634D471-564B-214F-A829-9AFFE0453AE3}" xr6:coauthVersionLast="47" xr6:coauthVersionMax="47" xr10:uidLastSave="{00000000-0000-0000-0000-000000000000}"/>
  <bookViews>
    <workbookView xWindow="1580" yWindow="660" windowWidth="32060" windowHeight="20200" activeTab="11" xr2:uid="{00000000-000D-0000-FFFF-FFFF00000000}"/>
  </bookViews>
  <sheets>
    <sheet name="JANUARY" sheetId="2" r:id="rId1"/>
    <sheet name="FEBRUARY" sheetId="3" r:id="rId2"/>
    <sheet name="MARCH" sheetId="4" r:id="rId3"/>
    <sheet name="APRIL" sheetId="5" r:id="rId4"/>
    <sheet name="MAY" sheetId="6" r:id="rId5"/>
    <sheet name="JUNE" sheetId="7" r:id="rId6"/>
    <sheet name="JULY" sheetId="8" r:id="rId7"/>
    <sheet name="AUGUST" sheetId="9" r:id="rId8"/>
    <sheet name="SEPTEMBER" sheetId="10" r:id="rId9"/>
    <sheet name="OCTOBER" sheetId="11" r:id="rId10"/>
    <sheet name="NOVEMBER" sheetId="12" r:id="rId11"/>
    <sheet name="DECEMBER" sheetId="13" r:id="rId12"/>
  </sheets>
  <definedNames>
    <definedName name="CalendarYear">JANUARY!$D$3</definedName>
    <definedName name="DaysAndWeeks">{0,1,2,3,4,5,6} + {0;1;2;3;4;5}*7</definedName>
    <definedName name="_xlnm.Print_Area" localSheetId="3">APRIL!$C$2:$I$18</definedName>
    <definedName name="_xlnm.Print_Area" localSheetId="7">AUGUST!$C$2:$I$18</definedName>
    <definedName name="_xlnm.Print_Area" localSheetId="11">DECEMBER!$C$2:$I$18</definedName>
    <definedName name="_xlnm.Print_Area" localSheetId="1">FEBRUARY!$C$2:$I$18</definedName>
    <definedName name="_xlnm.Print_Area" localSheetId="0">JANUARY!$C$2:$I$18</definedName>
    <definedName name="_xlnm.Print_Area" localSheetId="6">JULY!$C$2:$I$18</definedName>
    <definedName name="_xlnm.Print_Area" localSheetId="5">JUNE!$C$2:$I$18</definedName>
    <definedName name="_xlnm.Print_Area" localSheetId="2">MARCH!$C$2:$I$18</definedName>
    <definedName name="_xlnm.Print_Area" localSheetId="4">MAY!$C$2:$I$18</definedName>
    <definedName name="_xlnm.Print_Area" localSheetId="10">NOVEMBER!$C$2:$I$18</definedName>
    <definedName name="_xlnm.Print_Area" localSheetId="9">OCTOBER!$C$2:$I$18</definedName>
    <definedName name="_xlnm.Print_Area" localSheetId="8">SEPTEMBER!$C$2:$I$18</definedName>
    <definedName name="WeekStart">JANUARY!$F$3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4" i="13" l="1"/>
  <c r="C4" i="12"/>
  <c r="C4" i="11"/>
  <c r="C4" i="10"/>
  <c r="C4" i="9"/>
  <c r="C4" i="8"/>
  <c r="C4" i="7"/>
  <c r="C4" i="6"/>
  <c r="C4" i="5"/>
  <c r="C4" i="4"/>
  <c r="C4" i="3"/>
  <c r="C8" i="9" a="1"/>
  <c r="I8" i="9" s="1"/>
  <c r="C5" i="5"/>
  <c r="C5" i="13"/>
  <c r="C5" i="12"/>
  <c r="C5" i="11"/>
  <c r="C5" i="10"/>
  <c r="C5" i="9"/>
  <c r="C5" i="8"/>
  <c r="C5" i="7"/>
  <c r="C5" i="6"/>
  <c r="C5" i="4"/>
  <c r="C5" i="3"/>
  <c r="C5" i="2"/>
  <c r="C4" i="2" l="1"/>
  <c r="C16" i="3" a="1"/>
  <c r="I16" i="3" s="1"/>
  <c r="C6" i="7" a="1"/>
  <c r="H6" i="7" s="1"/>
  <c r="H5" i="7" s="1"/>
  <c r="C6" i="12" a="1"/>
  <c r="H6" i="12" s="1"/>
  <c r="H5" i="12" s="1"/>
  <c r="H8" i="9"/>
  <c r="C6" i="3" a="1"/>
  <c r="I6" i="3" s="1"/>
  <c r="I5" i="3" s="1"/>
  <c r="C14" i="4" a="1"/>
  <c r="C14" i="4" s="1"/>
  <c r="C14" i="7" a="1"/>
  <c r="E14" i="7" s="1"/>
  <c r="C14" i="13" a="1"/>
  <c r="D14" i="13" s="1"/>
  <c r="C14" i="3" a="1"/>
  <c r="C14" i="3" s="1"/>
  <c r="C12" i="9" a="1"/>
  <c r="I12" i="9" s="1"/>
  <c r="C10" i="9" a="1"/>
  <c r="C10" i="9" s="1"/>
  <c r="C6" i="5" a="1"/>
  <c r="G6" i="5" s="1"/>
  <c r="G5" i="5" s="1"/>
  <c r="C10" i="5" a="1"/>
  <c r="H10" i="5" s="1"/>
  <c r="C6" i="10" a="1"/>
  <c r="G6" i="10" s="1"/>
  <c r="G5" i="10" s="1"/>
  <c r="I6" i="7"/>
  <c r="I5" i="7" s="1"/>
  <c r="C12" i="5" a="1"/>
  <c r="F12" i="5" s="1"/>
  <c r="C14" i="10" a="1"/>
  <c r="D14" i="10" s="1"/>
  <c r="C6" i="6" a="1"/>
  <c r="C6" i="6" s="1"/>
  <c r="C10" i="2" a="1"/>
  <c r="F10" i="2" s="1"/>
  <c r="C16" i="6" a="1"/>
  <c r="F16" i="6" s="1"/>
  <c r="C6" i="13" a="1"/>
  <c r="H6" i="13" s="1"/>
  <c r="H5" i="13" s="1"/>
  <c r="H6" i="5"/>
  <c r="H5" i="5" s="1"/>
  <c r="F6" i="3"/>
  <c r="F5" i="3" s="1"/>
  <c r="C6" i="12"/>
  <c r="F6" i="12"/>
  <c r="F5" i="12" s="1"/>
  <c r="H16" i="3"/>
  <c r="G16" i="3"/>
  <c r="C16" i="3"/>
  <c r="D16" i="3"/>
  <c r="F16" i="3"/>
  <c r="G8" i="9"/>
  <c r="C8" i="9"/>
  <c r="F8" i="9"/>
  <c r="E8" i="9"/>
  <c r="D8" i="9"/>
  <c r="C8" i="6" a="1"/>
  <c r="C16" i="7" a="1"/>
  <c r="C12" i="8" a="1"/>
  <c r="C16" i="10" a="1"/>
  <c r="C8" i="10" a="1"/>
  <c r="C6" i="11" a="1"/>
  <c r="I6" i="11" s="1"/>
  <c r="I5" i="11" s="1"/>
  <c r="C8" i="12" a="1"/>
  <c r="C8" i="13" a="1"/>
  <c r="C16" i="13" a="1"/>
  <c r="C16" i="11" a="1"/>
  <c r="D16" i="11" s="1"/>
  <c r="C8" i="3" a="1"/>
  <c r="C10" i="6" a="1"/>
  <c r="C14" i="8" a="1"/>
  <c r="C8" i="11" a="1"/>
  <c r="C8" i="11" s="1"/>
  <c r="C10" i="12" a="1"/>
  <c r="C16" i="8" a="1"/>
  <c r="C6" i="4" a="1"/>
  <c r="C8" i="4" a="1"/>
  <c r="C14" i="5" a="1"/>
  <c r="C8" i="7" a="1"/>
  <c r="C14" i="9" a="1"/>
  <c r="C10" i="10" a="1"/>
  <c r="C10" i="11" a="1"/>
  <c r="F10" i="11" s="1"/>
  <c r="C12" i="12" a="1"/>
  <c r="C10" i="13" a="1"/>
  <c r="C12" i="2" a="1"/>
  <c r="C6" i="8" a="1"/>
  <c r="C14" i="2" a="1"/>
  <c r="C10" i="3" a="1"/>
  <c r="C10" i="4" a="1"/>
  <c r="C12" i="6" a="1"/>
  <c r="C10" i="7" a="1"/>
  <c r="C8" i="8" a="1"/>
  <c r="C6" i="9" a="1"/>
  <c r="C12" i="11" a="1"/>
  <c r="H12" i="11" s="1"/>
  <c r="C16" i="4" a="1"/>
  <c r="C6" i="2" a="1"/>
  <c r="C8" i="5" a="1"/>
  <c r="C16" i="5" a="1"/>
  <c r="C16" i="9" a="1"/>
  <c r="C12" i="10" a="1"/>
  <c r="C14" i="11" a="1"/>
  <c r="H14" i="11" s="1"/>
  <c r="C14" i="12" a="1"/>
  <c r="C12" i="13" a="1"/>
  <c r="C16" i="12" a="1"/>
  <c r="C8" i="2" a="1"/>
  <c r="C16" i="2" a="1"/>
  <c r="C12" i="3" a="1"/>
  <c r="C12" i="4" a="1"/>
  <c r="C14" i="6" a="1"/>
  <c r="C12" i="7" a="1"/>
  <c r="C10" i="8" a="1"/>
  <c r="C10" i="11"/>
  <c r="C12" i="9" l="1"/>
  <c r="F12" i="9"/>
  <c r="E16" i="11"/>
  <c r="F16" i="11"/>
  <c r="G16" i="11"/>
  <c r="H16" i="11"/>
  <c r="E16" i="3"/>
  <c r="D14" i="3"/>
  <c r="H14" i="3"/>
  <c r="I14" i="3"/>
  <c r="F14" i="3"/>
  <c r="F14" i="11"/>
  <c r="D10" i="11"/>
  <c r="C6" i="7"/>
  <c r="D6" i="7"/>
  <c r="D5" i="7" s="1"/>
  <c r="E6" i="3"/>
  <c r="E5" i="3" s="1"/>
  <c r="E14" i="4"/>
  <c r="G14" i="4"/>
  <c r="H14" i="4"/>
  <c r="G14" i="3"/>
  <c r="E6" i="11"/>
  <c r="E5" i="11" s="1"/>
  <c r="C12" i="11"/>
  <c r="E14" i="11"/>
  <c r="E10" i="11"/>
  <c r="G10" i="11"/>
  <c r="G14" i="7"/>
  <c r="H10" i="11"/>
  <c r="H14" i="7"/>
  <c r="H8" i="11"/>
  <c r="I10" i="11"/>
  <c r="E6" i="10"/>
  <c r="E5" i="10" s="1"/>
  <c r="E12" i="11"/>
  <c r="H6" i="3"/>
  <c r="H5" i="3" s="1"/>
  <c r="F12" i="11"/>
  <c r="D12" i="11"/>
  <c r="C14" i="11"/>
  <c r="I6" i="12"/>
  <c r="I5" i="12" s="1"/>
  <c r="F14" i="13"/>
  <c r="G14" i="11"/>
  <c r="F6" i="7"/>
  <c r="F5" i="7" s="1"/>
  <c r="E6" i="7"/>
  <c r="E5" i="7" s="1"/>
  <c r="E16" i="6"/>
  <c r="H10" i="9"/>
  <c r="H6" i="10"/>
  <c r="H5" i="10" s="1"/>
  <c r="H12" i="9"/>
  <c r="F6" i="10"/>
  <c r="F5" i="10" s="1"/>
  <c r="I14" i="7"/>
  <c r="I10" i="9"/>
  <c r="C16" i="6"/>
  <c r="H10" i="2"/>
  <c r="I14" i="4"/>
  <c r="I6" i="10"/>
  <c r="I5" i="10" s="1"/>
  <c r="E14" i="3"/>
  <c r="E12" i="9"/>
  <c r="H12" i="5"/>
  <c r="D6" i="3"/>
  <c r="D5" i="3" s="1"/>
  <c r="I14" i="13"/>
  <c r="E6" i="12"/>
  <c r="E5" i="12" s="1"/>
  <c r="I6" i="5"/>
  <c r="I5" i="5" s="1"/>
  <c r="G6" i="3"/>
  <c r="G5" i="3" s="1"/>
  <c r="G6" i="7"/>
  <c r="G5" i="7" s="1"/>
  <c r="I10" i="5"/>
  <c r="C10" i="5"/>
  <c r="G10" i="2"/>
  <c r="F14" i="4"/>
  <c r="C6" i="10"/>
  <c r="D10" i="5"/>
  <c r="F10" i="5"/>
  <c r="D12" i="9"/>
  <c r="C14" i="7"/>
  <c r="C14" i="13"/>
  <c r="E10" i="2"/>
  <c r="D14" i="4"/>
  <c r="E14" i="10"/>
  <c r="D6" i="6"/>
  <c r="D5" i="6" s="1"/>
  <c r="E14" i="13"/>
  <c r="E10" i="5"/>
  <c r="D6" i="12"/>
  <c r="D5" i="12" s="1"/>
  <c r="E6" i="5"/>
  <c r="E5" i="5" s="1"/>
  <c r="C6" i="3"/>
  <c r="G14" i="13"/>
  <c r="F14" i="10"/>
  <c r="H14" i="13"/>
  <c r="D14" i="7"/>
  <c r="F14" i="7"/>
  <c r="G14" i="10"/>
  <c r="D16" i="6"/>
  <c r="C14" i="10"/>
  <c r="G6" i="12"/>
  <c r="G5" i="12" s="1"/>
  <c r="I10" i="2"/>
  <c r="G12" i="9"/>
  <c r="D6" i="5"/>
  <c r="D5" i="5" s="1"/>
  <c r="G16" i="6"/>
  <c r="I16" i="6"/>
  <c r="F6" i="5"/>
  <c r="F5" i="5" s="1"/>
  <c r="H16" i="6"/>
  <c r="C6" i="13"/>
  <c r="D6" i="13"/>
  <c r="D5" i="13" s="1"/>
  <c r="I12" i="5"/>
  <c r="G12" i="5"/>
  <c r="D12" i="5"/>
  <c r="E12" i="5"/>
  <c r="C12" i="5"/>
  <c r="E6" i="13"/>
  <c r="E5" i="13" s="1"/>
  <c r="H14" i="10"/>
  <c r="D10" i="2"/>
  <c r="G10" i="5"/>
  <c r="F6" i="13"/>
  <c r="F5" i="13" s="1"/>
  <c r="C6" i="5"/>
  <c r="I14" i="10"/>
  <c r="G6" i="13"/>
  <c r="G5" i="13" s="1"/>
  <c r="E6" i="6"/>
  <c r="E5" i="6" s="1"/>
  <c r="F6" i="6"/>
  <c r="F5" i="6" s="1"/>
  <c r="G6" i="6"/>
  <c r="G5" i="6" s="1"/>
  <c r="I6" i="6"/>
  <c r="I5" i="6" s="1"/>
  <c r="H6" i="6"/>
  <c r="H5" i="6" s="1"/>
  <c r="E10" i="9"/>
  <c r="F10" i="9"/>
  <c r="D10" i="9"/>
  <c r="G10" i="9"/>
  <c r="C10" i="2"/>
  <c r="D6" i="10"/>
  <c r="D5" i="10" s="1"/>
  <c r="I6" i="13"/>
  <c r="I5" i="13" s="1"/>
  <c r="I8" i="2"/>
  <c r="F8" i="2"/>
  <c r="H8" i="2"/>
  <c r="G8" i="2"/>
  <c r="E8" i="2"/>
  <c r="D8" i="2"/>
  <c r="C8" i="2"/>
  <c r="D10" i="4"/>
  <c r="C10" i="4"/>
  <c r="E10" i="4"/>
  <c r="I10" i="4"/>
  <c r="F10" i="4"/>
  <c r="G10" i="4"/>
  <c r="H10" i="4"/>
  <c r="I16" i="12"/>
  <c r="G16" i="12"/>
  <c r="H16" i="12"/>
  <c r="D16" i="12"/>
  <c r="C16" i="12"/>
  <c r="E16" i="12"/>
  <c r="F16" i="12"/>
  <c r="E6" i="2"/>
  <c r="E5" i="2" s="1"/>
  <c r="G6" i="2"/>
  <c r="G5" i="2" s="1"/>
  <c r="D6" i="2"/>
  <c r="D5" i="2" s="1"/>
  <c r="C6" i="2"/>
  <c r="F6" i="2"/>
  <c r="F5" i="2" s="1"/>
  <c r="I6" i="2"/>
  <c r="I5" i="2" s="1"/>
  <c r="H6" i="2"/>
  <c r="H5" i="2" s="1"/>
  <c r="F10" i="3"/>
  <c r="G10" i="3"/>
  <c r="I10" i="3"/>
  <c r="C10" i="3"/>
  <c r="D10" i="3"/>
  <c r="E10" i="3"/>
  <c r="H10" i="3"/>
  <c r="I14" i="9"/>
  <c r="G14" i="9"/>
  <c r="E14" i="9"/>
  <c r="D14" i="9"/>
  <c r="F14" i="9"/>
  <c r="C14" i="9"/>
  <c r="H14" i="9"/>
  <c r="I14" i="8"/>
  <c r="H14" i="8"/>
  <c r="G14" i="8"/>
  <c r="E14" i="8"/>
  <c r="D14" i="8"/>
  <c r="C14" i="8"/>
  <c r="F14" i="8"/>
  <c r="H8" i="10"/>
  <c r="G8" i="10"/>
  <c r="F8" i="10"/>
  <c r="E8" i="10"/>
  <c r="D8" i="10"/>
  <c r="C8" i="10"/>
  <c r="I8" i="10"/>
  <c r="D8" i="5"/>
  <c r="C8" i="5"/>
  <c r="F8" i="5"/>
  <c r="H8" i="5"/>
  <c r="E8" i="5"/>
  <c r="G8" i="5"/>
  <c r="I8" i="5"/>
  <c r="I10" i="10"/>
  <c r="C10" i="10"/>
  <c r="G10" i="10"/>
  <c r="E10" i="10"/>
  <c r="F10" i="10"/>
  <c r="H10" i="10"/>
  <c r="D10" i="10"/>
  <c r="H6" i="11"/>
  <c r="H5" i="11" s="1"/>
  <c r="G8" i="11"/>
  <c r="D8" i="11"/>
  <c r="I10" i="8"/>
  <c r="C10" i="8"/>
  <c r="H10" i="8"/>
  <c r="G10" i="8"/>
  <c r="E10" i="8"/>
  <c r="F10" i="8"/>
  <c r="D10" i="8"/>
  <c r="D12" i="13"/>
  <c r="H12" i="13"/>
  <c r="C12" i="13"/>
  <c r="I12" i="13"/>
  <c r="G12" i="13"/>
  <c r="F12" i="13"/>
  <c r="E12" i="13"/>
  <c r="E16" i="4"/>
  <c r="G16" i="4"/>
  <c r="D16" i="4"/>
  <c r="F16" i="4"/>
  <c r="I16" i="4"/>
  <c r="H16" i="4"/>
  <c r="C16" i="4"/>
  <c r="E14" i="2"/>
  <c r="H14" i="2"/>
  <c r="G14" i="2"/>
  <c r="C14" i="2"/>
  <c r="I14" i="2"/>
  <c r="D14" i="2"/>
  <c r="F14" i="2"/>
  <c r="G8" i="7"/>
  <c r="C8" i="7"/>
  <c r="E8" i="7"/>
  <c r="F8" i="7"/>
  <c r="I8" i="7"/>
  <c r="H8" i="7"/>
  <c r="D8" i="7"/>
  <c r="C10" i="6"/>
  <c r="G10" i="6"/>
  <c r="E10" i="6"/>
  <c r="H10" i="6"/>
  <c r="F10" i="6"/>
  <c r="I10" i="6"/>
  <c r="D10" i="6"/>
  <c r="E16" i="10"/>
  <c r="F16" i="10"/>
  <c r="C16" i="10"/>
  <c r="I16" i="10"/>
  <c r="H16" i="10"/>
  <c r="G16" i="10"/>
  <c r="D16" i="10"/>
  <c r="D12" i="7"/>
  <c r="H12" i="7"/>
  <c r="F12" i="7"/>
  <c r="G12" i="7"/>
  <c r="I12" i="7"/>
  <c r="E12" i="7"/>
  <c r="C12" i="7"/>
  <c r="F14" i="12"/>
  <c r="E14" i="12"/>
  <c r="C14" i="12"/>
  <c r="D14" i="12"/>
  <c r="H14" i="12"/>
  <c r="G14" i="12"/>
  <c r="I14" i="12"/>
  <c r="G12" i="11"/>
  <c r="I12" i="11"/>
  <c r="H6" i="8"/>
  <c r="H5" i="8" s="1"/>
  <c r="I6" i="8"/>
  <c r="I5" i="8" s="1"/>
  <c r="G6" i="8"/>
  <c r="G5" i="8" s="1"/>
  <c r="F6" i="8"/>
  <c r="F5" i="8" s="1"/>
  <c r="C6" i="8"/>
  <c r="E6" i="8"/>
  <c r="E5" i="8" s="1"/>
  <c r="D6" i="8"/>
  <c r="D5" i="8" s="1"/>
  <c r="D14" i="5"/>
  <c r="G14" i="5"/>
  <c r="I14" i="5"/>
  <c r="E14" i="5"/>
  <c r="C14" i="5"/>
  <c r="F14" i="5"/>
  <c r="H14" i="5"/>
  <c r="I8" i="3"/>
  <c r="G8" i="3"/>
  <c r="E8" i="3"/>
  <c r="H8" i="3"/>
  <c r="F8" i="3"/>
  <c r="C8" i="3"/>
  <c r="D8" i="3"/>
  <c r="H12" i="8"/>
  <c r="I12" i="8"/>
  <c r="D12" i="8"/>
  <c r="C12" i="8"/>
  <c r="E12" i="8"/>
  <c r="G12" i="8"/>
  <c r="F12" i="8"/>
  <c r="C14" i="6"/>
  <c r="E14" i="6"/>
  <c r="D14" i="6"/>
  <c r="G14" i="6"/>
  <c r="I14" i="6"/>
  <c r="F14" i="6"/>
  <c r="H14" i="6"/>
  <c r="I14" i="11"/>
  <c r="D14" i="11"/>
  <c r="E6" i="9"/>
  <c r="E5" i="9" s="1"/>
  <c r="D6" i="9"/>
  <c r="D5" i="9" s="1"/>
  <c r="C6" i="9"/>
  <c r="I6" i="9"/>
  <c r="I5" i="9" s="1"/>
  <c r="H6" i="9"/>
  <c r="H5" i="9" s="1"/>
  <c r="F6" i="9"/>
  <c r="F5" i="9" s="1"/>
  <c r="G6" i="9"/>
  <c r="G5" i="9" s="1"/>
  <c r="H12" i="2"/>
  <c r="I12" i="2"/>
  <c r="E12" i="2"/>
  <c r="G12" i="2"/>
  <c r="C12" i="2"/>
  <c r="D12" i="2"/>
  <c r="F12" i="2"/>
  <c r="D8" i="4"/>
  <c r="I8" i="4"/>
  <c r="E8" i="4"/>
  <c r="C8" i="4"/>
  <c r="F8" i="4"/>
  <c r="H8" i="4"/>
  <c r="G8" i="4"/>
  <c r="C16" i="11"/>
  <c r="I16" i="11"/>
  <c r="I16" i="7"/>
  <c r="G16" i="7"/>
  <c r="E16" i="7"/>
  <c r="C16" i="7"/>
  <c r="D16" i="7"/>
  <c r="H16" i="7"/>
  <c r="F16" i="7"/>
  <c r="F6" i="11"/>
  <c r="F5" i="11" s="1"/>
  <c r="I12" i="4"/>
  <c r="H12" i="4"/>
  <c r="D12" i="4"/>
  <c r="E12" i="4"/>
  <c r="G12" i="4"/>
  <c r="C12" i="4"/>
  <c r="F12" i="4"/>
  <c r="I12" i="10"/>
  <c r="G12" i="10"/>
  <c r="D12" i="10"/>
  <c r="C12" i="10"/>
  <c r="F12" i="10"/>
  <c r="E12" i="10"/>
  <c r="H12" i="10"/>
  <c r="C8" i="8"/>
  <c r="D8" i="8"/>
  <c r="I8" i="8"/>
  <c r="H8" i="8"/>
  <c r="E8" i="8"/>
  <c r="G8" i="8"/>
  <c r="F8" i="8"/>
  <c r="I10" i="13"/>
  <c r="F10" i="13"/>
  <c r="H10" i="13"/>
  <c r="G10" i="13"/>
  <c r="C10" i="13"/>
  <c r="D10" i="13"/>
  <c r="E10" i="13"/>
  <c r="G6" i="4"/>
  <c r="G5" i="4" s="1"/>
  <c r="I6" i="4"/>
  <c r="I5" i="4" s="1"/>
  <c r="D6" i="4"/>
  <c r="D5" i="4" s="1"/>
  <c r="C6" i="4"/>
  <c r="F6" i="4"/>
  <c r="F5" i="4" s="1"/>
  <c r="E6" i="4"/>
  <c r="E5" i="4" s="1"/>
  <c r="H6" i="4"/>
  <c r="H5" i="4" s="1"/>
  <c r="D16" i="13"/>
  <c r="I16" i="13"/>
  <c r="H16" i="13"/>
  <c r="C16" i="13"/>
  <c r="G16" i="13"/>
  <c r="F16" i="13"/>
  <c r="E16" i="13"/>
  <c r="I8" i="6"/>
  <c r="G8" i="6"/>
  <c r="D8" i="6"/>
  <c r="F8" i="6"/>
  <c r="E8" i="6"/>
  <c r="H8" i="6"/>
  <c r="C8" i="6"/>
  <c r="H12" i="3"/>
  <c r="C12" i="3"/>
  <c r="F12" i="3"/>
  <c r="G12" i="3"/>
  <c r="E12" i="3"/>
  <c r="I12" i="3"/>
  <c r="D12" i="3"/>
  <c r="I16" i="9"/>
  <c r="C16" i="9"/>
  <c r="H16" i="9"/>
  <c r="E16" i="9"/>
  <c r="D16" i="9"/>
  <c r="F16" i="9"/>
  <c r="G16" i="9"/>
  <c r="I10" i="7"/>
  <c r="G10" i="7"/>
  <c r="E10" i="7"/>
  <c r="D10" i="7"/>
  <c r="C10" i="7"/>
  <c r="F10" i="7"/>
  <c r="H10" i="7"/>
  <c r="H12" i="12"/>
  <c r="I12" i="12"/>
  <c r="C12" i="12"/>
  <c r="G12" i="12"/>
  <c r="E12" i="12"/>
  <c r="F12" i="12"/>
  <c r="D12" i="12"/>
  <c r="E16" i="8"/>
  <c r="D16" i="8"/>
  <c r="F16" i="8"/>
  <c r="G16" i="8"/>
  <c r="H16" i="8"/>
  <c r="C16" i="8"/>
  <c r="I16" i="8"/>
  <c r="I8" i="13"/>
  <c r="H8" i="13"/>
  <c r="E8" i="13"/>
  <c r="G8" i="13"/>
  <c r="F8" i="13"/>
  <c r="D8" i="13"/>
  <c r="C8" i="13"/>
  <c r="G6" i="11"/>
  <c r="G5" i="11" s="1"/>
  <c r="E8" i="11"/>
  <c r="F8" i="11"/>
  <c r="I8" i="11"/>
  <c r="C6" i="11"/>
  <c r="D6" i="11"/>
  <c r="D5" i="11" s="1"/>
  <c r="C16" i="2"/>
  <c r="H16" i="2"/>
  <c r="G16" i="2"/>
  <c r="I16" i="2"/>
  <c r="E16" i="2"/>
  <c r="D16" i="2"/>
  <c r="F16" i="2"/>
  <c r="C16" i="5"/>
  <c r="H16" i="5"/>
  <c r="I16" i="5"/>
  <c r="F16" i="5"/>
  <c r="D16" i="5"/>
  <c r="E16" i="5"/>
  <c r="G16" i="5"/>
  <c r="I12" i="6"/>
  <c r="G12" i="6"/>
  <c r="H12" i="6"/>
  <c r="E12" i="6"/>
  <c r="D12" i="6"/>
  <c r="C12" i="6"/>
  <c r="F12" i="6"/>
  <c r="H10" i="12"/>
  <c r="G10" i="12"/>
  <c r="F10" i="12"/>
  <c r="E10" i="12"/>
  <c r="D10" i="12"/>
  <c r="I10" i="12"/>
  <c r="C10" i="12"/>
  <c r="I8" i="12"/>
  <c r="H8" i="12"/>
  <c r="D8" i="12"/>
  <c r="G8" i="12"/>
  <c r="F8" i="12"/>
  <c r="E8" i="12"/>
  <c r="C8" i="12"/>
</calcChain>
</file>

<file path=xl/sharedStrings.xml><?xml version="1.0" encoding="utf-8"?>
<sst xmlns="http://schemas.openxmlformats.org/spreadsheetml/2006/main" count="62" uniqueCount="40">
  <si>
    <t>50/50 Alternating Weeks Parenting Schedule</t>
  </si>
  <si>
    <t>Enter year:</t>
  </si>
  <si>
    <t>Week start:</t>
  </si>
  <si>
    <t>S</t>
  </si>
  <si>
    <r>
      <t>FEBRUARY</t>
    </r>
    <r>
      <rPr>
        <b/>
        <u/>
        <sz val="18"/>
        <color theme="0"/>
        <rFont val="Montserrat Regular"/>
      </rPr>
      <t xml:space="preserve"> -&gt;</t>
    </r>
  </si>
  <si>
    <t>January Parenting Schedule</t>
  </si>
  <si>
    <r>
      <t xml:space="preserve">
</t>
    </r>
    <r>
      <rPr>
        <b/>
        <sz val="12"/>
        <rFont val="Montserrat Regular"/>
      </rPr>
      <t>Notes</t>
    </r>
    <r>
      <rPr>
        <sz val="12"/>
        <rFont val="Montserrat Regular"/>
      </rPr>
      <t xml:space="preserve">: </t>
    </r>
  </si>
  <si>
    <t>&lt;- JANUARY</t>
  </si>
  <si>
    <t>MARCH -&gt;</t>
  </si>
  <si>
    <t>February Parenting Schedule</t>
  </si>
  <si>
    <t>&lt;- FEBRUARY</t>
  </si>
  <si>
    <t>APRIL -&gt;</t>
  </si>
  <si>
    <t>March Parenting Schedule</t>
  </si>
  <si>
    <t>&lt;- MARCH</t>
  </si>
  <si>
    <t>MAY -&gt;</t>
  </si>
  <si>
    <t>April Parenting Schedule</t>
  </si>
  <si>
    <t>&lt;- APRIL</t>
  </si>
  <si>
    <t>JUNE -&gt;</t>
  </si>
  <si>
    <t>May Parenting Schedule</t>
  </si>
  <si>
    <t>&lt;- MAY</t>
  </si>
  <si>
    <t>JULY -&gt;</t>
  </si>
  <si>
    <t>June Parenting Schedule</t>
  </si>
  <si>
    <t>&lt;-JUNE</t>
  </si>
  <si>
    <t>AUGUST -&gt;</t>
  </si>
  <si>
    <t>July Parenting Schedule</t>
  </si>
  <si>
    <t>&lt;- JULY</t>
  </si>
  <si>
    <t>SEPTEMBER -&gt;</t>
  </si>
  <si>
    <t>August Parenting Schedule</t>
  </si>
  <si>
    <t>&lt;- AUGUST</t>
  </si>
  <si>
    <t>OCTOBER -&gt;</t>
  </si>
  <si>
    <t>September Parenting Schedule</t>
  </si>
  <si>
    <t>&lt;- SEPTEMBER</t>
  </si>
  <si>
    <t>NOVEMBER -&gt;</t>
  </si>
  <si>
    <t>October Parenting Schedule</t>
  </si>
  <si>
    <t>&lt;- OCTOBER</t>
  </si>
  <si>
    <t>DECEMBER -&gt;</t>
  </si>
  <si>
    <t>November Parenting Schedule</t>
  </si>
  <si>
    <t>&lt;- NOVEMBER</t>
  </si>
  <si>
    <t>JANUARY -&gt;</t>
  </si>
  <si>
    <t>December Parenting Schedule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</si>
</sst>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"/>
    <numFmt numFmtId="165" formatCode="[$-409]h:mm\ AM/PM;@"/>
  </numFmts>
  <fonts count="42" x14ac:knownFonts="1">
    <font>
      <b/>
      <sz val="11"/>
      <color theme="1" tint="0.34998626667073579"/>
      <name val="Georgia"/>
      <family val="2"/>
      <scheme val="minor"/>
    </font>
    <font>
      <b/>
      <sz val="11"/>
      <color theme="1"/>
      <name val="Georgia"/>
      <family val="2"/>
      <scheme val="minor"/>
    </font>
    <font>
      <b/>
      <sz val="34"/>
      <color theme="1"/>
      <name val="Georgia"/>
      <family val="2"/>
      <scheme val="major"/>
    </font>
    <font>
      <b/>
      <sz val="11"/>
      <color theme="2" tint="-0.749961851863155"/>
      <name val="Georgia"/>
      <family val="2"/>
      <scheme val="minor"/>
    </font>
    <font>
      <b/>
      <u/>
      <sz val="11"/>
      <color theme="1"/>
      <name val="Georgia"/>
      <family val="2"/>
      <scheme val="minor"/>
    </font>
    <font>
      <b/>
      <sz val="11"/>
      <color theme="1" tint="0.34998626667073579"/>
      <name val="Georgia"/>
      <family val="2"/>
      <scheme val="minor"/>
    </font>
    <font>
      <i/>
      <sz val="11"/>
      <color theme="1" tint="0.34998626667073579"/>
      <name val="Georgia"/>
      <family val="2"/>
      <scheme val="minor"/>
    </font>
    <font>
      <b/>
      <sz val="22"/>
      <color theme="1" tint="0.34998626667073579"/>
      <name val="Georgia"/>
      <family val="2"/>
      <scheme val="major"/>
    </font>
    <font>
      <b/>
      <u/>
      <sz val="11"/>
      <color theme="8" tint="-0.499984740745262"/>
      <name val="Georgia"/>
      <family val="2"/>
      <scheme val="minor"/>
    </font>
    <font>
      <b/>
      <sz val="11"/>
      <color theme="1" tint="0.34998626667073579"/>
      <name val="Montserrat Regular"/>
    </font>
    <font>
      <b/>
      <sz val="13"/>
      <color theme="1" tint="0.34998626667073579"/>
      <name val="Montserrat Regular"/>
    </font>
    <font>
      <sz val="9"/>
      <name val="Montserrat Regular"/>
    </font>
    <font>
      <sz val="11"/>
      <name val="Montserrat Regular"/>
    </font>
    <font>
      <sz val="11"/>
      <color theme="1" tint="0.34998626667073579"/>
      <name val="Montserrat Regular"/>
    </font>
    <font>
      <b/>
      <sz val="13"/>
      <color rgb="FFFAF9F5"/>
      <name val="Montserrat Regular"/>
    </font>
    <font>
      <sz val="12"/>
      <name val="Montserrat Regular"/>
    </font>
    <font>
      <b/>
      <sz val="12"/>
      <name val="Montserrat Regular"/>
    </font>
    <font>
      <b/>
      <sz val="14"/>
      <color theme="1" tint="0.34998626667073579"/>
      <name val="Montserrat Regular"/>
    </font>
    <font>
      <b/>
      <sz val="14"/>
      <color theme="0"/>
      <name val="Montserrat Regular"/>
    </font>
    <font>
      <sz val="14"/>
      <color theme="0"/>
      <name val="Montserrat Regular"/>
    </font>
    <font>
      <b/>
      <u/>
      <sz val="14"/>
      <color theme="0"/>
      <name val="Montserrat Regular"/>
    </font>
    <font>
      <b/>
      <u/>
      <sz val="18"/>
      <color theme="0"/>
      <name val="Montserrat Regular"/>
    </font>
    <font>
      <b/>
      <sz val="48"/>
      <color theme="0"/>
      <name val="Montserrat Regular"/>
    </font>
    <font>
      <sz val="14"/>
      <name val="Montserrat Regular"/>
    </font>
    <font>
      <b/>
      <sz val="48"/>
      <color rgb="FFFAF9F5"/>
      <name val="Montserrat Regular"/>
    </font>
    <font>
      <b/>
      <sz val="11"/>
      <color theme="0" tint="-4.9989318521683403E-2"/>
      <name val="Montserrat Regular"/>
    </font>
    <font>
      <b/>
      <u/>
      <sz val="14"/>
      <color theme="0" tint="-4.9989318521683403E-2"/>
      <name val="Montserrat Regular"/>
    </font>
    <font>
      <sz val="14"/>
      <color theme="1"/>
      <name val="Montserrat Regular"/>
    </font>
    <font>
      <sz val="14"/>
      <color theme="1" tint="0.34998626667073579"/>
      <name val="Montserrat Regular"/>
    </font>
    <font>
      <sz val="14"/>
      <color theme="0" tint="-0.14999847407452621"/>
      <name val="Montserrat Regular"/>
    </font>
    <font>
      <sz val="14"/>
      <color theme="0" tint="-0.249977111117893"/>
      <name val="Montserrat Regular"/>
    </font>
    <font>
      <b/>
      <sz val="11"/>
      <color theme="0"/>
      <name val="Montserrat Regular"/>
    </font>
    <font>
      <b/>
      <u/>
      <sz val="11"/>
      <color theme="0"/>
      <name val="Montserrat Regular"/>
    </font>
    <font>
      <sz val="9"/>
      <color theme="1"/>
      <name val="Montserrat Regular"/>
    </font>
    <font>
      <b/>
      <sz val="9"/>
      <color theme="1"/>
      <name val="Montserrat Regular"/>
    </font>
    <font>
      <b/>
      <sz val="22"/>
      <color theme="1" tint="0.34998626667073579"/>
      <name val="Montserrat Regular"/>
    </font>
    <font>
      <b/>
      <u/>
      <sz val="11"/>
      <color theme="1"/>
      <name val="Montserrat Regular"/>
    </font>
    <font>
      <b/>
      <sz val="11"/>
      <color theme="2" tint="-0.749961851863155"/>
      <name val="Montserrat Regular"/>
    </font>
    <font>
      <u/>
      <sz val="14"/>
      <color theme="1"/>
      <name val="Montserrat Regular"/>
    </font>
    <font>
      <sz val="14"/>
      <color theme="2" tint="-0.749961851863155"/>
      <name val="Montserrat Regular"/>
    </font>
    <font>
      <b/>
      <sz val="14"/>
      <name val="Montserrat Medium"/>
    </font>
    <font>
      <b/>
      <sz val="48"/>
      <color theme="0"/>
      <name val="Montserrat Medium"/>
    </font>
  </fonts>
  <fills count="9">
    <fill>
      <patternFill patternType="none"/>
    </fill>
    <fill>
      <patternFill patternType="gray125"/>
    </fill>
    <fill>
      <patternFill patternType="solid">
        <fgColor rgb="FF17274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6E839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AF9F5"/>
        <bgColor indexed="64"/>
      </patternFill>
    </fill>
  </fills>
  <borders count="32">
    <border>
      <left/>
      <right/>
      <top/>
      <bottom/>
      <diagonal/>
    </border>
    <border>
      <left style="thick">
        <color theme="4"/>
      </left>
      <right style="thick">
        <color theme="4"/>
      </right>
      <top/>
      <bottom/>
      <diagonal/>
    </border>
    <border>
      <left style="thick">
        <color rgb="FF8FC6E2"/>
      </left>
      <right/>
      <top style="thick">
        <color rgb="FF8FC6E2"/>
      </top>
      <bottom/>
      <diagonal/>
    </border>
    <border>
      <left/>
      <right/>
      <top style="thick">
        <color rgb="FF8FC6E2"/>
      </top>
      <bottom/>
      <diagonal/>
    </border>
    <border>
      <left/>
      <right style="thick">
        <color rgb="FF8FC6E2"/>
      </right>
      <top style="thick">
        <color rgb="FF8FC6E2"/>
      </top>
      <bottom/>
      <diagonal/>
    </border>
    <border>
      <left style="thick">
        <color rgb="FF8FC6E2"/>
      </left>
      <right/>
      <top/>
      <bottom/>
      <diagonal/>
    </border>
    <border>
      <left/>
      <right style="thick">
        <color rgb="FF8FC6E2"/>
      </right>
      <top/>
      <bottom/>
      <diagonal/>
    </border>
    <border>
      <left style="hair">
        <color rgb="FF8FC6E2"/>
      </left>
      <right style="hair">
        <color rgb="FF8FC6E2"/>
      </right>
      <top style="hair">
        <color rgb="FF8FC6E2"/>
      </top>
      <bottom style="hair">
        <color rgb="FF8FC6E2"/>
      </bottom>
      <diagonal/>
    </border>
    <border>
      <left style="hair">
        <color rgb="FF8FC6E2"/>
      </left>
      <right style="hair">
        <color rgb="FF8FC6E2"/>
      </right>
      <top style="hair">
        <color rgb="FF8FC6E2"/>
      </top>
      <bottom/>
      <diagonal/>
    </border>
    <border>
      <left style="hair">
        <color rgb="FF8FC6E2"/>
      </left>
      <right style="hair">
        <color rgb="FF8FC6E2"/>
      </right>
      <top/>
      <bottom style="hair">
        <color rgb="FF8FC6E2"/>
      </bottom>
      <diagonal/>
    </border>
    <border>
      <left style="hair">
        <color rgb="FF8FC6E2"/>
      </left>
      <right/>
      <top style="hair">
        <color rgb="FF8FC6E2"/>
      </top>
      <bottom/>
      <diagonal/>
    </border>
    <border>
      <left style="hair">
        <color rgb="FF8FC6E2"/>
      </left>
      <right/>
      <top/>
      <bottom style="hair">
        <color rgb="FF8FC6E2"/>
      </bottom>
      <diagonal/>
    </border>
    <border>
      <left style="hair">
        <color rgb="FF8FC6E2"/>
      </left>
      <right style="hair">
        <color rgb="FF8FC6E2"/>
      </right>
      <top/>
      <bottom/>
      <diagonal/>
    </border>
    <border>
      <left style="thick">
        <color rgb="FF8FC6E2"/>
      </left>
      <right style="hair">
        <color rgb="FF8FC6E2"/>
      </right>
      <top style="hair">
        <color rgb="FF8FC6E2"/>
      </top>
      <bottom/>
      <diagonal/>
    </border>
    <border>
      <left style="hair">
        <color rgb="FF8FC6E2"/>
      </left>
      <right style="thick">
        <color rgb="FF8FC6E2"/>
      </right>
      <top style="hair">
        <color rgb="FF8FC6E2"/>
      </top>
      <bottom/>
      <diagonal/>
    </border>
    <border>
      <left style="thick">
        <color rgb="FF8FC6E2"/>
      </left>
      <right style="hair">
        <color rgb="FF8FC6E2"/>
      </right>
      <top/>
      <bottom style="hair">
        <color rgb="FF8FC6E2"/>
      </bottom>
      <diagonal/>
    </border>
    <border>
      <left style="hair">
        <color rgb="FF8FC6E2"/>
      </left>
      <right style="thick">
        <color rgb="FF8FC6E2"/>
      </right>
      <top/>
      <bottom style="hair">
        <color rgb="FF8FC6E2"/>
      </bottom>
      <diagonal/>
    </border>
    <border>
      <left style="thick">
        <color rgb="FF8FC6E2"/>
      </left>
      <right style="hair">
        <color rgb="FF8FC6E2"/>
      </right>
      <top/>
      <bottom/>
      <diagonal/>
    </border>
    <border>
      <left style="hair">
        <color rgb="FF8FC6E2"/>
      </left>
      <right style="thick">
        <color rgb="FF8FC6E2"/>
      </right>
      <top/>
      <bottom/>
      <diagonal/>
    </border>
    <border>
      <left style="thick">
        <color rgb="FF8FC6E2"/>
      </left>
      <right/>
      <top style="hair">
        <color rgb="FF8FC6E2"/>
      </top>
      <bottom style="thick">
        <color rgb="FF8FC6E2"/>
      </bottom>
      <diagonal/>
    </border>
    <border>
      <left/>
      <right/>
      <top style="hair">
        <color rgb="FF8FC6E2"/>
      </top>
      <bottom style="thick">
        <color rgb="FF8FC6E2"/>
      </bottom>
      <diagonal/>
    </border>
    <border>
      <left/>
      <right style="thick">
        <color rgb="FF8FC6E2"/>
      </right>
      <top style="hair">
        <color rgb="FF8FC6E2"/>
      </top>
      <bottom style="thick">
        <color rgb="FF8FC6E2"/>
      </bottom>
      <diagonal/>
    </border>
    <border>
      <left/>
      <right/>
      <top/>
      <bottom style="thin">
        <color rgb="FF6E8390"/>
      </bottom>
      <diagonal/>
    </border>
    <border>
      <left/>
      <right style="thick">
        <color rgb="FF8FC6E2"/>
      </right>
      <top/>
      <bottom style="thin">
        <color rgb="FF6E8390"/>
      </bottom>
      <diagonal/>
    </border>
    <border>
      <left/>
      <right style="hair">
        <color rgb="FF8FC6E2"/>
      </right>
      <top/>
      <bottom style="hair">
        <color rgb="FF8FC6E2"/>
      </bottom>
      <diagonal/>
    </border>
    <border>
      <left/>
      <right style="hair">
        <color rgb="FF8FC6E2"/>
      </right>
      <top style="hair">
        <color rgb="FF8FC6E2"/>
      </top>
      <bottom/>
      <diagonal/>
    </border>
    <border>
      <left/>
      <right style="hair">
        <color rgb="FF8FC6E2"/>
      </right>
      <top/>
      <bottom/>
      <diagonal/>
    </border>
    <border>
      <left style="thick">
        <color rgb="FF8FC6E2"/>
      </left>
      <right/>
      <top/>
      <bottom style="thick">
        <color rgb="FF8FC6E2"/>
      </bottom>
      <diagonal/>
    </border>
    <border>
      <left/>
      <right/>
      <top/>
      <bottom style="thick">
        <color rgb="FF8FC6E2"/>
      </bottom>
      <diagonal/>
    </border>
    <border>
      <left/>
      <right style="thick">
        <color rgb="FF8FC6E2"/>
      </right>
      <top/>
      <bottom style="thick">
        <color rgb="FF8FC6E2"/>
      </bottom>
      <diagonal/>
    </border>
    <border>
      <left style="thick">
        <color rgb="FF8FC6E2"/>
      </left>
      <right/>
      <top/>
      <bottom style="hair">
        <color rgb="FF8FC6E2"/>
      </bottom>
      <diagonal/>
    </border>
    <border>
      <left style="thin">
        <color rgb="FF8FC6E2"/>
      </left>
      <right/>
      <top/>
      <bottom/>
      <diagonal/>
    </border>
  </borders>
  <cellStyleXfs count="12">
    <xf numFmtId="0" fontId="0" fillId="0" borderId="0">
      <alignment horizontal="left" vertical="top" wrapText="1" indent="1"/>
    </xf>
    <xf numFmtId="0" fontId="2" fillId="0" borderId="0" applyNumberFormat="0" applyFill="0" applyBorder="0" applyProtection="0">
      <alignment horizontal="left" vertical="top"/>
    </xf>
    <xf numFmtId="0" fontId="1" fillId="0" borderId="0" applyNumberFormat="0" applyFill="0" applyProtection="0">
      <alignment vertical="top"/>
    </xf>
    <xf numFmtId="0" fontId="3" fillId="0" borderId="0" applyNumberFormat="0" applyFill="0" applyAlignment="0" applyProtection="0"/>
    <xf numFmtId="164" fontId="1" fillId="0" borderId="1" applyFill="0" applyProtection="0">
      <alignment horizontal="left" indent="1"/>
    </xf>
    <xf numFmtId="0" fontId="4" fillId="0" borderId="0" applyNumberFormat="0" applyFill="0" applyProtection="0">
      <alignment horizontal="center" vertical="top"/>
    </xf>
    <xf numFmtId="0" fontId="3" fillId="0" borderId="0" applyNumberFormat="0" applyFill="0" applyBorder="0" applyAlignment="0" applyProtection="0"/>
    <xf numFmtId="0" fontId="7" fillId="0" borderId="0" applyNumberFormat="0" applyFill="0" applyBorder="0" applyProtection="0">
      <alignment horizontal="left"/>
    </xf>
    <xf numFmtId="0" fontId="8" fillId="0" borderId="0" applyNumberFormat="0" applyFill="0" applyBorder="0" applyAlignment="0" applyProtection="0">
      <alignment horizontal="left" vertical="top" wrapText="1" indent="1"/>
    </xf>
    <xf numFmtId="0" fontId="6" fillId="0" borderId="0" applyNumberFormat="0" applyFill="0" applyBorder="0" applyAlignment="0" applyProtection="0"/>
    <xf numFmtId="0" fontId="5" fillId="0" borderId="0">
      <alignment horizontal="left" vertical="top"/>
    </xf>
    <xf numFmtId="0" fontId="5" fillId="0" borderId="1">
      <alignment horizontal="left" vertical="top" wrapText="1" indent="1"/>
    </xf>
  </cellStyleXfs>
  <cellXfs count="207">
    <xf numFmtId="0" fontId="0" fillId="0" borderId="0" xfId="0">
      <alignment horizontal="left" vertical="top" wrapText="1" indent="1"/>
    </xf>
    <xf numFmtId="0" fontId="9" fillId="0" borderId="0" xfId="0" applyFont="1">
      <alignment horizontal="left" vertical="top" wrapText="1" indent="1"/>
    </xf>
    <xf numFmtId="0" fontId="10" fillId="0" borderId="0" xfId="0" applyFont="1">
      <alignment horizontal="left" vertical="top" wrapText="1" indent="1"/>
    </xf>
    <xf numFmtId="0" fontId="12" fillId="3" borderId="9" xfId="11" applyFont="1" applyFill="1" applyBorder="1">
      <alignment horizontal="left" vertical="top" wrapText="1" indent="1"/>
    </xf>
    <xf numFmtId="164" fontId="12" fillId="3" borderId="12" xfId="4" applyFont="1" applyFill="1" applyBorder="1">
      <alignment horizontal="left" indent="1"/>
    </xf>
    <xf numFmtId="164" fontId="12" fillId="3" borderId="18" xfId="4" applyFont="1" applyFill="1" applyBorder="1">
      <alignment horizontal="left" indent="1"/>
    </xf>
    <xf numFmtId="0" fontId="13" fillId="0" borderId="0" xfId="0" applyFont="1">
      <alignment horizontal="left" vertical="top" wrapText="1" indent="1"/>
    </xf>
    <xf numFmtId="0" fontId="12" fillId="0" borderId="9" xfId="0" applyFont="1" applyBorder="1">
      <alignment horizontal="left" vertical="top" wrapText="1" indent="1"/>
    </xf>
    <xf numFmtId="0" fontId="12" fillId="0" borderId="16" xfId="0" applyFont="1" applyBorder="1">
      <alignment horizontal="left" vertical="top" wrapText="1" indent="1"/>
    </xf>
    <xf numFmtId="0" fontId="12" fillId="0" borderId="9" xfId="11" applyFont="1" applyBorder="1">
      <alignment horizontal="left" vertical="top" wrapText="1" indent="1"/>
    </xf>
    <xf numFmtId="0" fontId="12" fillId="0" borderId="16" xfId="11" applyFont="1" applyBorder="1">
      <alignment horizontal="left" vertical="top" wrapText="1" indent="1"/>
    </xf>
    <xf numFmtId="0" fontId="12" fillId="0" borderId="12" xfId="0" applyFont="1" applyBorder="1">
      <alignment horizontal="left" vertical="top" wrapText="1" indent="1"/>
    </xf>
    <xf numFmtId="0" fontId="12" fillId="5" borderId="9" xfId="11" applyFont="1" applyFill="1" applyBorder="1">
      <alignment horizontal="left" vertical="top" wrapText="1" indent="1"/>
    </xf>
    <xf numFmtId="0" fontId="14" fillId="4" borderId="5" xfId="2" applyFont="1" applyFill="1" applyBorder="1" applyAlignment="1">
      <alignment horizontal="center" vertical="center"/>
    </xf>
    <xf numFmtId="0" fontId="14" fillId="4" borderId="0" xfId="2" applyFont="1" applyFill="1" applyAlignment="1">
      <alignment horizontal="center" vertical="center"/>
    </xf>
    <xf numFmtId="0" fontId="14" fillId="4" borderId="6" xfId="2" applyFont="1" applyFill="1" applyBorder="1" applyAlignment="1">
      <alignment horizontal="center" vertical="center"/>
    </xf>
    <xf numFmtId="0" fontId="17" fillId="0" borderId="0" xfId="0" applyFont="1">
      <alignment horizontal="left" vertical="top" wrapText="1" indent="1"/>
    </xf>
    <xf numFmtId="0" fontId="18" fillId="2" borderId="5" xfId="10" applyFont="1" applyFill="1" applyBorder="1" applyAlignment="1">
      <alignment horizontal="right" vertical="center"/>
    </xf>
    <xf numFmtId="0" fontId="19" fillId="2" borderId="7" xfId="10" applyFont="1" applyFill="1" applyBorder="1" applyAlignment="1">
      <alignment horizontal="center" vertical="center"/>
    </xf>
    <xf numFmtId="0" fontId="18" fillId="2" borderId="0" xfId="10" applyFont="1" applyFill="1" applyAlignment="1">
      <alignment horizontal="right" vertical="center"/>
    </xf>
    <xf numFmtId="0" fontId="20" fillId="2" borderId="0" xfId="5" applyFont="1" applyFill="1" applyAlignment="1">
      <alignment horizontal="center" vertical="center"/>
    </xf>
    <xf numFmtId="0" fontId="19" fillId="2" borderId="0" xfId="0" applyFont="1" applyFill="1">
      <alignment horizontal="left" vertical="top" wrapText="1" indent="1"/>
    </xf>
    <xf numFmtId="0" fontId="19" fillId="2" borderId="6" xfId="0" applyFont="1" applyFill="1" applyBorder="1">
      <alignment horizontal="left" vertical="top" wrapText="1" indent="1"/>
    </xf>
    <xf numFmtId="164" fontId="23" fillId="5" borderId="13" xfId="4" applyFont="1" applyFill="1" applyBorder="1">
      <alignment horizontal="left" indent="1"/>
    </xf>
    <xf numFmtId="164" fontId="23" fillId="5" borderId="8" xfId="4" applyFont="1" applyFill="1" applyBorder="1">
      <alignment horizontal="left" indent="1"/>
    </xf>
    <xf numFmtId="164" fontId="23" fillId="0" borderId="8" xfId="4" applyFont="1" applyFill="1" applyBorder="1">
      <alignment horizontal="left" indent="1"/>
    </xf>
    <xf numFmtId="164" fontId="23" fillId="0" borderId="14" xfId="4" applyFont="1" applyFill="1" applyBorder="1">
      <alignment horizontal="left" indent="1"/>
    </xf>
    <xf numFmtId="164" fontId="23" fillId="5" borderId="12" xfId="4" applyFont="1" applyFill="1" applyBorder="1">
      <alignment horizontal="left" indent="1"/>
    </xf>
    <xf numFmtId="164" fontId="23" fillId="0" borderId="12" xfId="4" applyFont="1" applyFill="1" applyBorder="1">
      <alignment horizontal="left" indent="1"/>
    </xf>
    <xf numFmtId="164" fontId="23" fillId="3" borderId="8" xfId="4" applyFont="1" applyFill="1" applyBorder="1">
      <alignment horizontal="left" indent="1"/>
    </xf>
    <xf numFmtId="164" fontId="23" fillId="3" borderId="14" xfId="4" applyFont="1" applyFill="1" applyBorder="1">
      <alignment horizontal="left" indent="1"/>
    </xf>
    <xf numFmtId="0" fontId="9" fillId="2" borderId="0" xfId="0" applyFont="1" applyFill="1">
      <alignment horizontal="left" vertical="top" wrapText="1" indent="1"/>
    </xf>
    <xf numFmtId="0" fontId="25" fillId="2" borderId="0" xfId="3" applyFont="1" applyFill="1" applyAlignment="1">
      <alignment horizontal="left" vertical="top"/>
    </xf>
    <xf numFmtId="0" fontId="26" fillId="2" borderId="0" xfId="5" applyFont="1" applyFill="1">
      <alignment horizontal="center" vertical="top"/>
    </xf>
    <xf numFmtId="0" fontId="12" fillId="3" borderId="11" xfId="11" applyFont="1" applyFill="1" applyBorder="1">
      <alignment horizontal="left" vertical="top" wrapText="1" indent="1"/>
    </xf>
    <xf numFmtId="0" fontId="28" fillId="0" borderId="0" xfId="0" applyFont="1">
      <alignment horizontal="left" vertical="top" wrapText="1" indent="1"/>
    </xf>
    <xf numFmtId="164" fontId="27" fillId="0" borderId="8" xfId="4" applyFont="1" applyBorder="1">
      <alignment horizontal="left" indent="1"/>
    </xf>
    <xf numFmtId="0" fontId="27" fillId="0" borderId="0" xfId="0" applyFont="1">
      <alignment horizontal="left" vertical="top" wrapText="1" indent="1"/>
    </xf>
    <xf numFmtId="164" fontId="27" fillId="3" borderId="8" xfId="4" applyFont="1" applyFill="1" applyBorder="1">
      <alignment horizontal="left" indent="1"/>
    </xf>
    <xf numFmtId="164" fontId="27" fillId="0" borderId="25" xfId="4" applyFont="1" applyBorder="1">
      <alignment horizontal="left" indent="1"/>
    </xf>
    <xf numFmtId="164" fontId="27" fillId="0" borderId="12" xfId="4" applyFont="1" applyBorder="1">
      <alignment horizontal="left" indent="1"/>
    </xf>
    <xf numFmtId="164" fontId="27" fillId="7" borderId="8" xfId="4" applyFont="1" applyFill="1" applyBorder="1">
      <alignment horizontal="left" indent="1"/>
    </xf>
    <xf numFmtId="164" fontId="30" fillId="7" borderId="8" xfId="4" applyFont="1" applyFill="1" applyBorder="1">
      <alignment horizontal="left" indent="1"/>
    </xf>
    <xf numFmtId="164" fontId="29" fillId="3" borderId="10" xfId="4" applyFont="1" applyFill="1" applyBorder="1">
      <alignment horizontal="left" indent="1"/>
    </xf>
    <xf numFmtId="0" fontId="13" fillId="3" borderId="9" xfId="11" applyFont="1" applyFill="1" applyBorder="1">
      <alignment horizontal="left" vertical="top" wrapText="1" indent="1"/>
    </xf>
    <xf numFmtId="164" fontId="27" fillId="3" borderId="25" xfId="4" applyFont="1" applyFill="1" applyBorder="1">
      <alignment horizontal="left" indent="1"/>
    </xf>
    <xf numFmtId="164" fontId="27" fillId="0" borderId="26" xfId="4" applyFont="1" applyBorder="1">
      <alignment horizontal="left" indent="1"/>
    </xf>
    <xf numFmtId="0" fontId="31" fillId="2" borderId="0" xfId="3" applyFont="1" applyFill="1" applyAlignment="1">
      <alignment horizontal="left" vertical="top"/>
    </xf>
    <xf numFmtId="0" fontId="9" fillId="3" borderId="9" xfId="11" applyFont="1" applyFill="1" applyBorder="1">
      <alignment horizontal="left" vertical="top" wrapText="1" indent="1"/>
    </xf>
    <xf numFmtId="0" fontId="9" fillId="3" borderId="24" xfId="11" applyFont="1" applyFill="1" applyBorder="1">
      <alignment horizontal="left" vertical="top" wrapText="1" indent="1"/>
    </xf>
    <xf numFmtId="0" fontId="26" fillId="2" borderId="0" xfId="5" applyFont="1" applyFill="1" applyAlignment="1">
      <alignment horizontal="center" vertical="center"/>
    </xf>
    <xf numFmtId="0" fontId="12" fillId="3" borderId="24" xfId="11" applyFont="1" applyFill="1" applyBorder="1">
      <alignment horizontal="left" vertical="top" wrapText="1" indent="1"/>
    </xf>
    <xf numFmtId="164" fontId="29" fillId="3" borderId="25" xfId="4" applyFont="1" applyFill="1" applyBorder="1">
      <alignment horizontal="left" indent="1"/>
    </xf>
    <xf numFmtId="164" fontId="27" fillId="3" borderId="26" xfId="4" applyFont="1" applyFill="1" applyBorder="1">
      <alignment horizontal="left" indent="1"/>
    </xf>
    <xf numFmtId="164" fontId="27" fillId="3" borderId="12" xfId="4" applyFont="1" applyFill="1" applyBorder="1">
      <alignment horizontal="left" indent="1"/>
    </xf>
    <xf numFmtId="18" fontId="11" fillId="0" borderId="9" xfId="11" applyNumberFormat="1" applyFont="1" applyBorder="1" applyAlignment="1">
      <alignment horizontal="left" vertical="top" wrapText="1"/>
    </xf>
    <xf numFmtId="0" fontId="33" fillId="0" borderId="9" xfId="11" applyFont="1" applyBorder="1" applyAlignment="1">
      <alignment horizontal="left" vertical="top" wrapText="1"/>
    </xf>
    <xf numFmtId="0" fontId="33" fillId="0" borderId="0" xfId="0" applyFont="1" applyAlignment="1">
      <alignment horizontal="left" vertical="top" wrapText="1"/>
    </xf>
    <xf numFmtId="18" fontId="33" fillId="0" borderId="9" xfId="11" applyNumberFormat="1" applyFont="1" applyBorder="1" applyAlignment="1">
      <alignment horizontal="left" vertical="top" wrapText="1"/>
    </xf>
    <xf numFmtId="0" fontId="33" fillId="3" borderId="9" xfId="11" applyFont="1" applyFill="1" applyBorder="1" applyAlignment="1">
      <alignment horizontal="left" vertical="top" wrapText="1"/>
    </xf>
    <xf numFmtId="0" fontId="33" fillId="7" borderId="9" xfId="11" applyFont="1" applyFill="1" applyBorder="1" applyAlignment="1">
      <alignment horizontal="left" vertical="top" wrapText="1"/>
    </xf>
    <xf numFmtId="0" fontId="33" fillId="3" borderId="24" xfId="11" applyFont="1" applyFill="1" applyBorder="1" applyAlignment="1">
      <alignment horizontal="left" vertical="top" wrapText="1"/>
    </xf>
    <xf numFmtId="0" fontId="35" fillId="2" borderId="0" xfId="7" applyFont="1" applyFill="1" applyBorder="1">
      <alignment horizontal="left"/>
    </xf>
    <xf numFmtId="0" fontId="36" fillId="2" borderId="0" xfId="5" applyFont="1" applyFill="1">
      <alignment horizontal="center" vertical="top"/>
    </xf>
    <xf numFmtId="0" fontId="37" fillId="2" borderId="0" xfId="3" applyFont="1" applyFill="1" applyAlignment="1">
      <alignment horizontal="left" vertical="top"/>
    </xf>
    <xf numFmtId="0" fontId="11" fillId="0" borderId="9" xfId="11" applyFont="1" applyBorder="1" applyAlignment="1">
      <alignment horizontal="left" vertical="top" wrapText="1"/>
    </xf>
    <xf numFmtId="164" fontId="23" fillId="0" borderId="8" xfId="4" applyFont="1" applyBorder="1">
      <alignment horizontal="left" indent="1"/>
    </xf>
    <xf numFmtId="164" fontId="27" fillId="3" borderId="9" xfId="4" applyFont="1" applyFill="1" applyBorder="1">
      <alignment horizontal="left" indent="1"/>
    </xf>
    <xf numFmtId="164" fontId="27" fillId="3" borderId="0" xfId="4" applyFont="1" applyFill="1" applyBorder="1">
      <alignment horizontal="left" indent="1"/>
    </xf>
    <xf numFmtId="0" fontId="11" fillId="3" borderId="9" xfId="11" applyFont="1" applyFill="1" applyBorder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11" fillId="3" borderId="24" xfId="11" applyFont="1" applyFill="1" applyBorder="1" applyAlignment="1">
      <alignment horizontal="left" vertical="top" wrapText="1"/>
    </xf>
    <xf numFmtId="164" fontId="27" fillId="0" borderId="14" xfId="4" applyFont="1" applyBorder="1">
      <alignment horizontal="left" indent="1"/>
    </xf>
    <xf numFmtId="0" fontId="11" fillId="0" borderId="16" xfId="11" applyFont="1" applyBorder="1" applyAlignment="1">
      <alignment horizontal="left" vertical="top" wrapText="1"/>
    </xf>
    <xf numFmtId="164" fontId="27" fillId="3" borderId="14" xfId="4" applyFont="1" applyFill="1" applyBorder="1">
      <alignment horizontal="left" indent="1"/>
    </xf>
    <xf numFmtId="0" fontId="11" fillId="3" borderId="16" xfId="11" applyFont="1" applyFill="1" applyBorder="1" applyAlignment="1">
      <alignment horizontal="left" vertical="top" wrapText="1"/>
    </xf>
    <xf numFmtId="164" fontId="27" fillId="3" borderId="16" xfId="4" applyFont="1" applyFill="1" applyBorder="1">
      <alignment horizontal="left" indent="1"/>
    </xf>
    <xf numFmtId="0" fontId="13" fillId="0" borderId="6" xfId="0" applyFont="1" applyBorder="1">
      <alignment horizontal="left" vertical="top" wrapText="1" indent="1"/>
    </xf>
    <xf numFmtId="0" fontId="9" fillId="0" borderId="6" xfId="0" applyFont="1" applyBorder="1">
      <alignment horizontal="left" vertical="top" wrapText="1" indent="1"/>
    </xf>
    <xf numFmtId="0" fontId="28" fillId="0" borderId="6" xfId="0" applyFont="1" applyBorder="1">
      <alignment horizontal="left" vertical="top" wrapText="1" indent="1"/>
    </xf>
    <xf numFmtId="0" fontId="11" fillId="0" borderId="6" xfId="0" applyFont="1" applyBorder="1" applyAlignment="1">
      <alignment horizontal="left" vertical="top" wrapText="1"/>
    </xf>
    <xf numFmtId="0" fontId="27" fillId="0" borderId="6" xfId="0" applyFont="1" applyBorder="1">
      <alignment horizontal="left" vertical="top" wrapText="1" indent="1"/>
    </xf>
    <xf numFmtId="0" fontId="36" fillId="2" borderId="6" xfId="5" applyFont="1" applyFill="1" applyBorder="1">
      <alignment horizontal="center" vertical="top"/>
    </xf>
    <xf numFmtId="0" fontId="9" fillId="0" borderId="28" xfId="0" applyFont="1" applyBorder="1">
      <alignment horizontal="left" vertical="top" wrapText="1" indent="1"/>
    </xf>
    <xf numFmtId="0" fontId="10" fillId="0" borderId="6" xfId="0" applyFont="1" applyBorder="1">
      <alignment horizontal="left" vertical="top" wrapText="1" indent="1"/>
    </xf>
    <xf numFmtId="164" fontId="27" fillId="7" borderId="25" xfId="4" applyFont="1" applyFill="1" applyBorder="1">
      <alignment horizontal="left" indent="1"/>
    </xf>
    <xf numFmtId="0" fontId="33" fillId="0" borderId="6" xfId="0" applyFont="1" applyBorder="1" applyAlignment="1">
      <alignment horizontal="left" vertical="top" wrapText="1"/>
    </xf>
    <xf numFmtId="0" fontId="33" fillId="0" borderId="16" xfId="11" applyFont="1" applyBorder="1" applyAlignment="1">
      <alignment horizontal="left" vertical="top" wrapText="1"/>
    </xf>
    <xf numFmtId="164" fontId="30" fillId="7" borderId="14" xfId="4" applyFont="1" applyFill="1" applyBorder="1">
      <alignment horizontal="left" indent="1"/>
    </xf>
    <xf numFmtId="0" fontId="33" fillId="7" borderId="16" xfId="11" applyFont="1" applyFill="1" applyBorder="1" applyAlignment="1">
      <alignment horizontal="left" vertical="top" wrapText="1"/>
    </xf>
    <xf numFmtId="164" fontId="27" fillId="7" borderId="14" xfId="4" applyFont="1" applyFill="1" applyBorder="1">
      <alignment horizontal="left" indent="1"/>
    </xf>
    <xf numFmtId="0" fontId="9" fillId="2" borderId="6" xfId="0" applyFont="1" applyFill="1" applyBorder="1">
      <alignment horizontal="left" vertical="top" wrapText="1" indent="1"/>
    </xf>
    <xf numFmtId="164" fontId="27" fillId="0" borderId="18" xfId="4" applyFont="1" applyBorder="1">
      <alignment horizontal="left" indent="1"/>
    </xf>
    <xf numFmtId="0" fontId="33" fillId="3" borderId="16" xfId="11" applyFont="1" applyFill="1" applyBorder="1" applyAlignment="1">
      <alignment horizontal="left" vertical="top" wrapText="1"/>
    </xf>
    <xf numFmtId="0" fontId="13" fillId="3" borderId="15" xfId="11" applyFont="1" applyFill="1" applyBorder="1">
      <alignment horizontal="left" vertical="top" wrapText="1" indent="1"/>
    </xf>
    <xf numFmtId="0" fontId="13" fillId="3" borderId="16" xfId="11" applyFont="1" applyFill="1" applyBorder="1">
      <alignment horizontal="left" vertical="top" wrapText="1" indent="1"/>
    </xf>
    <xf numFmtId="0" fontId="26" fillId="2" borderId="6" xfId="5" applyFont="1" applyFill="1" applyBorder="1">
      <alignment horizontal="center" vertical="top"/>
    </xf>
    <xf numFmtId="164" fontId="33" fillId="3" borderId="0" xfId="4" applyFont="1" applyFill="1" applyBorder="1" applyAlignment="1">
      <alignment horizontal="left"/>
    </xf>
    <xf numFmtId="0" fontId="13" fillId="7" borderId="16" xfId="11" applyFont="1" applyFill="1" applyBorder="1">
      <alignment horizontal="left" vertical="top" wrapText="1" indent="1"/>
    </xf>
    <xf numFmtId="164" fontId="27" fillId="3" borderId="18" xfId="4" applyFont="1" applyFill="1" applyBorder="1">
      <alignment horizontal="left" indent="1"/>
    </xf>
    <xf numFmtId="0" fontId="32" fillId="2" borderId="6" xfId="5" applyFont="1" applyFill="1" applyBorder="1">
      <alignment horizontal="center" vertical="top"/>
    </xf>
    <xf numFmtId="0" fontId="9" fillId="3" borderId="16" xfId="11" applyFont="1" applyFill="1" applyBorder="1">
      <alignment horizontal="left" vertical="top" wrapText="1" indent="1"/>
    </xf>
    <xf numFmtId="0" fontId="28" fillId="2" borderId="0" xfId="7" applyFont="1" applyFill="1" applyBorder="1">
      <alignment horizontal="left"/>
    </xf>
    <xf numFmtId="0" fontId="38" fillId="2" borderId="0" xfId="5" applyFont="1" applyFill="1">
      <alignment horizontal="center" vertical="top"/>
    </xf>
    <xf numFmtId="0" fontId="39" fillId="2" borderId="0" xfId="3" applyFont="1" applyFill="1" applyAlignment="1">
      <alignment horizontal="left" vertical="top"/>
    </xf>
    <xf numFmtId="0" fontId="23" fillId="0" borderId="0" xfId="0" applyFont="1">
      <alignment horizontal="left" vertical="top" wrapText="1" indent="1"/>
    </xf>
    <xf numFmtId="0" fontId="11" fillId="3" borderId="0" xfId="11" applyFont="1" applyFill="1" applyBorder="1" applyAlignment="1">
      <alignment horizontal="left" vertical="top" wrapText="1"/>
    </xf>
    <xf numFmtId="164" fontId="23" fillId="3" borderId="25" xfId="4" applyFont="1" applyFill="1" applyBorder="1">
      <alignment horizontal="left" indent="1"/>
    </xf>
    <xf numFmtId="0" fontId="23" fillId="0" borderId="6" xfId="0" applyFont="1" applyBorder="1">
      <alignment horizontal="left" vertical="top" wrapText="1" indent="1"/>
    </xf>
    <xf numFmtId="164" fontId="23" fillId="0" borderId="14" xfId="4" applyFont="1" applyBorder="1">
      <alignment horizontal="left" indent="1"/>
    </xf>
    <xf numFmtId="0" fontId="38" fillId="2" borderId="6" xfId="5" applyFont="1" applyFill="1" applyBorder="1">
      <alignment horizontal="center" vertical="top"/>
    </xf>
    <xf numFmtId="0" fontId="11" fillId="0" borderId="0" xfId="0" applyFont="1">
      <alignment horizontal="left" vertical="top" wrapText="1" indent="1"/>
    </xf>
    <xf numFmtId="0" fontId="11" fillId="0" borderId="6" xfId="0" applyFont="1" applyBorder="1">
      <alignment horizontal="left" vertical="top" wrapText="1" indent="1"/>
    </xf>
    <xf numFmtId="0" fontId="28" fillId="0" borderId="28" xfId="0" applyFont="1" applyBorder="1">
      <alignment horizontal="left" vertical="top" wrapText="1" indent="1"/>
    </xf>
    <xf numFmtId="164" fontId="27" fillId="0" borderId="8" xfId="4" applyFont="1" applyFill="1" applyBorder="1">
      <alignment horizontal="left" indent="1"/>
    </xf>
    <xf numFmtId="164" fontId="27" fillId="0" borderId="14" xfId="4" applyFont="1" applyFill="1" applyBorder="1">
      <alignment horizontal="left" indent="1"/>
    </xf>
    <xf numFmtId="0" fontId="13" fillId="0" borderId="12" xfId="11" applyFont="1" applyBorder="1" applyAlignment="1">
      <alignment horizontal="left" vertical="top" wrapText="1"/>
    </xf>
    <xf numFmtId="0" fontId="13" fillId="0" borderId="18" xfId="11" applyFont="1" applyBorder="1" applyAlignment="1">
      <alignment horizontal="left" vertical="top" wrapText="1"/>
    </xf>
    <xf numFmtId="164" fontId="27" fillId="0" borderId="10" xfId="4" applyFont="1" applyFill="1" applyBorder="1">
      <alignment horizontal="left" indent="1"/>
    </xf>
    <xf numFmtId="0" fontId="33" fillId="0" borderId="11" xfId="11" applyFont="1" applyBorder="1" applyAlignment="1">
      <alignment horizontal="left" vertical="top" wrapText="1"/>
    </xf>
    <xf numFmtId="164" fontId="27" fillId="0" borderId="25" xfId="4" applyFont="1" applyFill="1" applyBorder="1">
      <alignment horizontal="left" indent="1"/>
    </xf>
    <xf numFmtId="164" fontId="27" fillId="0" borderId="12" xfId="4" applyFont="1" applyFill="1" applyBorder="1">
      <alignment horizontal="left" indent="1"/>
    </xf>
    <xf numFmtId="164" fontId="27" fillId="0" borderId="18" xfId="4" applyFont="1" applyFill="1" applyBorder="1">
      <alignment horizontal="left" indent="1"/>
    </xf>
    <xf numFmtId="164" fontId="27" fillId="0" borderId="0" xfId="4" applyFont="1" applyFill="1" applyBorder="1">
      <alignment horizontal="left" indent="1"/>
    </xf>
    <xf numFmtId="0" fontId="33" fillId="0" borderId="0" xfId="11" applyFont="1" applyBorder="1" applyAlignment="1">
      <alignment horizontal="left" vertical="top" wrapText="1"/>
    </xf>
    <xf numFmtId="18" fontId="11" fillId="5" borderId="9" xfId="11" applyNumberFormat="1" applyFont="1" applyFill="1" applyBorder="1" applyAlignment="1">
      <alignment horizontal="center" vertical="top" wrapText="1"/>
    </xf>
    <xf numFmtId="18" fontId="11" fillId="5" borderId="12" xfId="0" applyNumberFormat="1" applyFont="1" applyFill="1" applyBorder="1" applyAlignment="1">
      <alignment horizontal="center" vertical="top" wrapText="1"/>
    </xf>
    <xf numFmtId="165" fontId="11" fillId="5" borderId="9" xfId="11" applyNumberFormat="1" applyFont="1" applyFill="1" applyBorder="1" applyAlignment="1">
      <alignment horizontal="center" vertical="top" wrapText="1"/>
    </xf>
    <xf numFmtId="18" fontId="11" fillId="0" borderId="9" xfId="11" applyNumberFormat="1" applyFont="1" applyBorder="1" applyAlignment="1">
      <alignment horizontal="center" vertical="top" wrapText="1"/>
    </xf>
    <xf numFmtId="18" fontId="11" fillId="0" borderId="12" xfId="11" applyNumberFormat="1" applyFont="1" applyBorder="1" applyAlignment="1">
      <alignment horizontal="center" vertical="top" wrapText="1"/>
    </xf>
    <xf numFmtId="18" fontId="33" fillId="0" borderId="24" xfId="11" applyNumberFormat="1" applyFont="1" applyBorder="1" applyAlignment="1">
      <alignment horizontal="center" vertical="top" wrapText="1"/>
    </xf>
    <xf numFmtId="18" fontId="33" fillId="0" borderId="11" xfId="11" applyNumberFormat="1" applyFont="1" applyBorder="1" applyAlignment="1">
      <alignment horizontal="center" vertical="top" wrapText="1"/>
    </xf>
    <xf numFmtId="18" fontId="33" fillId="0" borderId="9" xfId="11" applyNumberFormat="1" applyFont="1" applyBorder="1" applyAlignment="1">
      <alignment horizontal="center" vertical="top" wrapText="1"/>
    </xf>
    <xf numFmtId="18" fontId="33" fillId="0" borderId="26" xfId="11" applyNumberFormat="1" applyFont="1" applyBorder="1" applyAlignment="1">
      <alignment horizontal="center" vertical="top" wrapText="1"/>
    </xf>
    <xf numFmtId="19" fontId="33" fillId="0" borderId="24" xfId="11" applyNumberFormat="1" applyFont="1" applyBorder="1" applyAlignment="1">
      <alignment horizontal="center" vertical="top" wrapText="1"/>
    </xf>
    <xf numFmtId="19" fontId="33" fillId="0" borderId="9" xfId="11" applyNumberFormat="1" applyFont="1" applyBorder="1" applyAlignment="1">
      <alignment horizontal="center" vertical="top" wrapText="1"/>
    </xf>
    <xf numFmtId="19" fontId="11" fillId="0" borderId="9" xfId="11" applyNumberFormat="1" applyFont="1" applyBorder="1" applyAlignment="1">
      <alignment horizontal="center" vertical="top" wrapText="1"/>
    </xf>
    <xf numFmtId="19" fontId="11" fillId="3" borderId="9" xfId="11" applyNumberFormat="1" applyFont="1" applyFill="1" applyBorder="1" applyAlignment="1">
      <alignment horizontal="center" vertical="top" wrapText="1"/>
    </xf>
    <xf numFmtId="0" fontId="33" fillId="0" borderId="9" xfId="11" applyFont="1" applyBorder="1" applyAlignment="1">
      <alignment horizontal="center" vertical="top" wrapText="1"/>
    </xf>
    <xf numFmtId="0" fontId="11" fillId="0" borderId="9" xfId="11" applyFont="1" applyBorder="1" applyAlignment="1">
      <alignment horizontal="center" vertical="top" wrapText="1"/>
    </xf>
    <xf numFmtId="19" fontId="11" fillId="0" borderId="24" xfId="11" applyNumberFormat="1" applyFont="1" applyBorder="1" applyAlignment="1">
      <alignment horizontal="center" vertical="top" wrapText="1"/>
    </xf>
    <xf numFmtId="18" fontId="11" fillId="3" borderId="24" xfId="11" applyNumberFormat="1" applyFont="1" applyFill="1" applyBorder="1" applyAlignment="1">
      <alignment horizontal="center" vertical="top" wrapText="1"/>
    </xf>
    <xf numFmtId="0" fontId="40" fillId="8" borderId="7" xfId="10" applyFont="1" applyFill="1" applyBorder="1" applyAlignment="1">
      <alignment horizontal="center" vertical="center"/>
    </xf>
    <xf numFmtId="49" fontId="24" fillId="2" borderId="23" xfId="0" applyNumberFormat="1" applyFont="1" applyFill="1" applyBorder="1" applyAlignment="1"/>
    <xf numFmtId="0" fontId="41" fillId="2" borderId="31" xfId="7" applyFont="1" applyFill="1" applyBorder="1">
      <alignment horizontal="left"/>
    </xf>
    <xf numFmtId="49" fontId="24" fillId="2" borderId="6" xfId="0" applyNumberFormat="1" applyFont="1" applyFill="1" applyBorder="1" applyAlignment="1"/>
    <xf numFmtId="164" fontId="27" fillId="5" borderId="8" xfId="4" applyFont="1" applyFill="1" applyBorder="1">
      <alignment horizontal="left" indent="1"/>
    </xf>
    <xf numFmtId="164" fontId="23" fillId="0" borderId="10" xfId="4" applyFont="1" applyFill="1" applyBorder="1">
      <alignment horizontal="left" indent="1"/>
    </xf>
    <xf numFmtId="165" fontId="11" fillId="0" borderId="11" xfId="0" applyNumberFormat="1" applyFont="1" applyBorder="1" applyAlignment="1">
      <alignment horizontal="center" vertical="top" wrapText="1"/>
    </xf>
    <xf numFmtId="18" fontId="33" fillId="7" borderId="9" xfId="11" applyNumberFormat="1" applyFont="1" applyFill="1" applyBorder="1" applyAlignment="1">
      <alignment horizontal="center" vertical="top" wrapText="1"/>
    </xf>
    <xf numFmtId="164" fontId="27" fillId="5" borderId="25" xfId="4" applyFont="1" applyFill="1" applyBorder="1">
      <alignment horizontal="left" indent="1"/>
    </xf>
    <xf numFmtId="164" fontId="27" fillId="5" borderId="14" xfId="4" applyFont="1" applyFill="1" applyBorder="1">
      <alignment horizontal="left" indent="1"/>
    </xf>
    <xf numFmtId="0" fontId="33" fillId="5" borderId="24" xfId="11" applyFont="1" applyFill="1" applyBorder="1" applyAlignment="1">
      <alignment horizontal="left" vertical="top" wrapText="1"/>
    </xf>
    <xf numFmtId="0" fontId="33" fillId="5" borderId="16" xfId="11" applyFont="1" applyFill="1" applyBorder="1" applyAlignment="1">
      <alignment horizontal="left" vertical="top" wrapText="1"/>
    </xf>
    <xf numFmtId="0" fontId="13" fillId="5" borderId="24" xfId="11" applyFont="1" applyFill="1" applyBorder="1">
      <alignment horizontal="left" vertical="top" wrapText="1" indent="1"/>
    </xf>
    <xf numFmtId="164" fontId="30" fillId="5" borderId="8" xfId="4" applyFont="1" applyFill="1" applyBorder="1">
      <alignment horizontal="left" indent="1"/>
    </xf>
    <xf numFmtId="0" fontId="34" fillId="5" borderId="9" xfId="11" applyFont="1" applyFill="1" applyBorder="1" applyAlignment="1">
      <alignment horizontal="left" vertical="top" wrapText="1"/>
    </xf>
    <xf numFmtId="0" fontId="33" fillId="5" borderId="9" xfId="11" applyFont="1" applyFill="1" applyBorder="1" applyAlignment="1">
      <alignment horizontal="left" vertical="top" wrapText="1"/>
    </xf>
    <xf numFmtId="18" fontId="11" fillId="7" borderId="9" xfId="11" applyNumberFormat="1" applyFont="1" applyFill="1" applyBorder="1" applyAlignment="1">
      <alignment horizontal="center" vertical="top" wrapText="1"/>
    </xf>
    <xf numFmtId="0" fontId="13" fillId="7" borderId="12" xfId="11" applyFont="1" applyFill="1" applyBorder="1" applyAlignment="1">
      <alignment horizontal="left" vertical="top" wrapText="1"/>
    </xf>
    <xf numFmtId="0" fontId="13" fillId="7" borderId="0" xfId="0" applyFont="1" applyFill="1">
      <alignment horizontal="left" vertical="top" wrapText="1" indent="1"/>
    </xf>
    <xf numFmtId="0" fontId="33" fillId="5" borderId="12" xfId="11" applyFont="1" applyFill="1" applyBorder="1" applyAlignment="1">
      <alignment horizontal="left" vertical="top" wrapText="1"/>
    </xf>
    <xf numFmtId="19" fontId="33" fillId="5" borderId="9" xfId="11" applyNumberFormat="1" applyFont="1" applyFill="1" applyBorder="1" applyAlignment="1">
      <alignment horizontal="center" vertical="top" wrapText="1"/>
    </xf>
    <xf numFmtId="164" fontId="27" fillId="7" borderId="0" xfId="4" applyFont="1" applyFill="1" applyBorder="1">
      <alignment horizontal="left" indent="1"/>
    </xf>
    <xf numFmtId="164" fontId="27" fillId="7" borderId="12" xfId="4" applyFont="1" applyFill="1" applyBorder="1">
      <alignment horizontal="left" indent="1"/>
    </xf>
    <xf numFmtId="18" fontId="11" fillId="7" borderId="30" xfId="11" applyNumberFormat="1" applyFont="1" applyFill="1" applyBorder="1" applyAlignment="1">
      <alignment horizontal="center" vertical="top" wrapText="1"/>
    </xf>
    <xf numFmtId="18" fontId="11" fillId="7" borderId="9" xfId="11" applyNumberFormat="1" applyFont="1" applyFill="1" applyBorder="1" applyAlignment="1">
      <alignment horizontal="left" vertical="top" wrapText="1"/>
    </xf>
    <xf numFmtId="19" fontId="33" fillId="7" borderId="9" xfId="11" applyNumberFormat="1" applyFont="1" applyFill="1" applyBorder="1" applyAlignment="1">
      <alignment horizontal="center" vertical="top" wrapText="1"/>
    </xf>
    <xf numFmtId="19" fontId="11" fillId="7" borderId="9" xfId="11" applyNumberFormat="1" applyFont="1" applyFill="1" applyBorder="1" applyAlignment="1">
      <alignment horizontal="center" vertical="top" wrapText="1"/>
    </xf>
    <xf numFmtId="0" fontId="11" fillId="7" borderId="9" xfId="11" applyFont="1" applyFill="1" applyBorder="1" applyAlignment="1">
      <alignment horizontal="left" vertical="top" wrapText="1"/>
    </xf>
    <xf numFmtId="164" fontId="27" fillId="5" borderId="15" xfId="4" applyFont="1" applyFill="1" applyBorder="1">
      <alignment horizontal="left" indent="1"/>
    </xf>
    <xf numFmtId="0" fontId="11" fillId="5" borderId="9" xfId="11" applyFont="1" applyFill="1" applyBorder="1" applyAlignment="1">
      <alignment horizontal="left" vertical="top" wrapText="1"/>
    </xf>
    <xf numFmtId="0" fontId="11" fillId="5" borderId="16" xfId="11" applyFont="1" applyFill="1" applyBorder="1" applyAlignment="1">
      <alignment horizontal="left" vertical="top" wrapText="1"/>
    </xf>
    <xf numFmtId="164" fontId="27" fillId="5" borderId="0" xfId="4" applyFont="1" applyFill="1" applyBorder="1">
      <alignment horizontal="left" indent="1"/>
    </xf>
    <xf numFmtId="0" fontId="33" fillId="5" borderId="0" xfId="11" applyFont="1" applyFill="1" applyBorder="1" applyAlignment="1">
      <alignment horizontal="left" vertical="top" wrapText="1"/>
    </xf>
    <xf numFmtId="18" fontId="33" fillId="5" borderId="9" xfId="11" applyNumberFormat="1" applyFont="1" applyFill="1" applyBorder="1" applyAlignment="1">
      <alignment horizontal="center" vertical="top" wrapText="1"/>
    </xf>
    <xf numFmtId="19" fontId="33" fillId="7" borderId="24" xfId="11" applyNumberFormat="1" applyFont="1" applyFill="1" applyBorder="1" applyAlignment="1">
      <alignment horizontal="center" vertical="top" wrapText="1"/>
    </xf>
    <xf numFmtId="0" fontId="33" fillId="7" borderId="16" xfId="0" applyFont="1" applyFill="1" applyBorder="1" applyAlignment="1">
      <alignment horizontal="left" vertical="top" wrapText="1"/>
    </xf>
    <xf numFmtId="164" fontId="23" fillId="7" borderId="8" xfId="4" applyFont="1" applyFill="1" applyBorder="1">
      <alignment horizontal="left" indent="1"/>
    </xf>
    <xf numFmtId="0" fontId="11" fillId="7" borderId="9" xfId="11" applyFont="1" applyFill="1" applyBorder="1" applyAlignment="1">
      <alignment horizontal="center" vertical="top" wrapText="1"/>
    </xf>
    <xf numFmtId="18" fontId="33" fillId="5" borderId="24" xfId="11" applyNumberFormat="1" applyFont="1" applyFill="1" applyBorder="1" applyAlignment="1">
      <alignment horizontal="center" vertical="top" wrapText="1"/>
    </xf>
    <xf numFmtId="19" fontId="11" fillId="7" borderId="24" xfId="11" applyNumberFormat="1" applyFont="1" applyFill="1" applyBorder="1" applyAlignment="1">
      <alignment horizontal="center" vertical="top" wrapText="1"/>
    </xf>
    <xf numFmtId="0" fontId="11" fillId="7" borderId="9" xfId="11" applyFont="1" applyFill="1" applyBorder="1">
      <alignment horizontal="left" vertical="top" wrapText="1" indent="1"/>
    </xf>
    <xf numFmtId="0" fontId="11" fillId="7" borderId="16" xfId="11" applyFont="1" applyFill="1" applyBorder="1">
      <alignment horizontal="left" vertical="top" wrapText="1" indent="1"/>
    </xf>
    <xf numFmtId="0" fontId="11" fillId="5" borderId="24" xfId="11" applyFont="1" applyFill="1" applyBorder="1" applyAlignment="1">
      <alignment horizontal="left" vertical="top" wrapText="1"/>
    </xf>
    <xf numFmtId="0" fontId="11" fillId="7" borderId="16" xfId="11" applyFont="1" applyFill="1" applyBorder="1" applyAlignment="1">
      <alignment horizontal="left" vertical="top" wrapText="1"/>
    </xf>
    <xf numFmtId="164" fontId="23" fillId="7" borderId="13" xfId="4" applyFont="1" applyFill="1" applyBorder="1">
      <alignment horizontal="left" indent="1"/>
    </xf>
    <xf numFmtId="164" fontId="23" fillId="7" borderId="14" xfId="4" applyFont="1" applyFill="1" applyBorder="1">
      <alignment horizontal="left" indent="1"/>
    </xf>
    <xf numFmtId="18" fontId="11" fillId="7" borderId="9" xfId="0" applyNumberFormat="1" applyFont="1" applyFill="1" applyBorder="1" applyAlignment="1">
      <alignment horizontal="center" vertical="top" wrapText="1"/>
    </xf>
    <xf numFmtId="0" fontId="12" fillId="7" borderId="9" xfId="0" applyFont="1" applyFill="1" applyBorder="1">
      <alignment horizontal="left" vertical="top" wrapText="1" indent="1"/>
    </xf>
    <xf numFmtId="0" fontId="12" fillId="7" borderId="16" xfId="0" applyFont="1" applyFill="1" applyBorder="1">
      <alignment horizontal="left" vertical="top" wrapText="1" indent="1"/>
    </xf>
    <xf numFmtId="18" fontId="11" fillId="7" borderId="17" xfId="11" applyNumberFormat="1" applyFont="1" applyFill="1" applyBorder="1" applyAlignment="1">
      <alignment horizontal="center" vertical="top" wrapText="1"/>
    </xf>
    <xf numFmtId="164" fontId="12" fillId="7" borderId="12" xfId="4" applyFont="1" applyFill="1" applyBorder="1">
      <alignment horizontal="left" indent="1"/>
    </xf>
    <xf numFmtId="0" fontId="22" fillId="2" borderId="2" xfId="0" applyFont="1" applyFill="1" applyBorder="1" applyAlignment="1">
      <alignment horizontal="left" vertical="top" wrapText="1"/>
    </xf>
    <xf numFmtId="0" fontId="22" fillId="2" borderId="3" xfId="0" applyFont="1" applyFill="1" applyBorder="1" applyAlignment="1">
      <alignment horizontal="left" vertical="top" wrapText="1"/>
    </xf>
    <xf numFmtId="0" fontId="22" fillId="2" borderId="4" xfId="0" applyFont="1" applyFill="1" applyBorder="1" applyAlignment="1">
      <alignment horizontal="left" vertical="top" wrapText="1"/>
    </xf>
    <xf numFmtId="0" fontId="15" fillId="6" borderId="19" xfId="11" applyFont="1" applyFill="1" applyBorder="1">
      <alignment horizontal="left" vertical="top" wrapText="1" indent="1"/>
    </xf>
    <xf numFmtId="0" fontId="15" fillId="6" borderId="20" xfId="11" applyFont="1" applyFill="1" applyBorder="1">
      <alignment horizontal="left" vertical="top" wrapText="1" indent="1"/>
    </xf>
    <xf numFmtId="0" fontId="15" fillId="6" borderId="21" xfId="11" applyFont="1" applyFill="1" applyBorder="1">
      <alignment horizontal="left" vertical="top" wrapText="1" indent="1"/>
    </xf>
    <xf numFmtId="49" fontId="24" fillId="2" borderId="22" xfId="1" applyNumberFormat="1" applyFont="1" applyFill="1" applyBorder="1" applyAlignment="1">
      <alignment horizontal="center" vertical="center"/>
    </xf>
    <xf numFmtId="49" fontId="24" fillId="2" borderId="0" xfId="1" applyNumberFormat="1" applyFont="1" applyFill="1" applyBorder="1" applyAlignment="1">
      <alignment horizontal="center"/>
    </xf>
    <xf numFmtId="0" fontId="15" fillId="6" borderId="27" xfId="11" applyFont="1" applyFill="1" applyBorder="1">
      <alignment horizontal="left" vertical="top" wrapText="1" indent="1"/>
    </xf>
    <xf numFmtId="0" fontId="15" fillId="6" borderId="28" xfId="11" applyFont="1" applyFill="1" applyBorder="1">
      <alignment horizontal="left" vertical="top" wrapText="1" indent="1"/>
    </xf>
    <xf numFmtId="0" fontId="15" fillId="6" borderId="29" xfId="11" applyFont="1" applyFill="1" applyBorder="1">
      <alignment horizontal="left" vertical="top" wrapText="1" indent="1"/>
    </xf>
    <xf numFmtId="49" fontId="24" fillId="2" borderId="0" xfId="0" applyNumberFormat="1" applyFont="1" applyFill="1" applyAlignment="1">
      <alignment horizontal="center"/>
    </xf>
    <xf numFmtId="49" fontId="24" fillId="2" borderId="22" xfId="0" applyNumberFormat="1" applyFont="1" applyFill="1" applyBorder="1" applyAlignment="1">
      <alignment horizontal="center"/>
    </xf>
    <xf numFmtId="49" fontId="24" fillId="2" borderId="22" xfId="1" applyNumberFormat="1" applyFont="1" applyFill="1" applyBorder="1" applyAlignment="1">
      <alignment horizontal="center"/>
    </xf>
  </cellXfs>
  <cellStyles count="12">
    <cellStyle name="Calendar details" xfId="11" xr:uid="{00000000-0005-0000-0000-000000000000}"/>
    <cellStyle name="Entry Fields" xfId="10" xr:uid="{00000000-0005-0000-0000-000001000000}"/>
    <cellStyle name="Explanatory Text" xfId="9" builtinId="53" customBuiltin="1"/>
    <cellStyle name="Followed Hyperlink" xfId="8" builtinId="9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6" builtinId="19" customBuiltin="1"/>
    <cellStyle name="Hyperlink" xfId="5" builtinId="8" customBuiltin="1"/>
    <cellStyle name="Normal" xfId="0" builtinId="0" customBuiltin="1"/>
    <cellStyle name="Title" xfId="1" builtinId="15" customBuiltin="1"/>
    <cellStyle name="Year" xfId="7" xr:uid="{00000000-0005-0000-0000-00000B000000}"/>
  </cellStyles>
  <dxfs count="41"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24994659260841701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24994659260841701"/>
      </font>
    </dxf>
    <dxf>
      <font>
        <color theme="0" tint="-0.499984740745262"/>
      </font>
    </dxf>
    <dxf>
      <font>
        <color theme="0" tint="-0.24994659260841701"/>
      </font>
    </dxf>
  </dxfs>
  <tableStyles count="0" defaultTableStyle="TableStyleMedium2" defaultPivotStyle="PivotStyleLight16"/>
  <colors>
    <mruColors>
      <color rgb="FF6E8390"/>
      <color rgb="FFCFAA49"/>
      <color rgb="FFD9D9D9"/>
      <color rgb="FF8FC6E2"/>
      <color rgb="FF172743"/>
      <color rgb="FF605D71"/>
      <color rgb="FFEBE9D3"/>
      <color rgb="FFD7B5C0"/>
      <color rgb="FFFAF9F5"/>
      <color rgb="FFE0EB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eow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eow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eow" TargetMode="Externa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eow" TargetMode="Externa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eow" TargetMode="Externa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eow" TargetMode="Externa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eow" TargetMode="Externa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eow" TargetMode="Externa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eow" TargetMode="Externa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eow" TargetMode="Externa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eow" TargetMode="Externa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eow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2" name="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FD942B1-3A56-F4BD-3232-AC642D5B246C}"/>
            </a:ext>
          </a:extLst>
        </xdr:cNvPr>
        <xdr:cNvSpPr/>
      </xdr:nvSpPr>
      <xdr:spPr>
        <a:xfrm>
          <a:off x="546100" y="120291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700">
            <a:solidFill>
              <a:schemeClr val="bg1"/>
            </a:solidFill>
            <a:latin typeface="Montserrat" pitchFamily="2" charset="77"/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1168400</xdr:colOff>
      <xdr:row>8</xdr:row>
      <xdr:rowOff>189948</xdr:rowOff>
    </xdr:from>
    <xdr:to>
      <xdr:col>9</xdr:col>
      <xdr:colOff>17116</xdr:colOff>
      <xdr:row>8</xdr:row>
      <xdr:rowOff>507448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95313000-F0F1-F149-AE0A-3EE9547FDB81}"/>
            </a:ext>
          </a:extLst>
        </xdr:cNvPr>
        <xdr:cNvSpPr txBox="1"/>
      </xdr:nvSpPr>
      <xdr:spPr>
        <a:xfrm>
          <a:off x="4178300" y="4571448"/>
          <a:ext cx="13707716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1181100</xdr:colOff>
      <xdr:row>10</xdr:row>
      <xdr:rowOff>178354</xdr:rowOff>
    </xdr:from>
    <xdr:to>
      <xdr:col>8</xdr:col>
      <xdr:colOff>2463800</xdr:colOff>
      <xdr:row>10</xdr:row>
      <xdr:rowOff>495854</xdr:rowOff>
    </xdr:to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093A8F89-1B84-614F-9E5C-779B67B80666}"/>
            </a:ext>
          </a:extLst>
        </xdr:cNvPr>
        <xdr:cNvSpPr txBox="1"/>
      </xdr:nvSpPr>
      <xdr:spPr>
        <a:xfrm>
          <a:off x="4191000" y="5829854"/>
          <a:ext cx="136652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1181100</xdr:colOff>
      <xdr:row>12</xdr:row>
      <xdr:rowOff>164548</xdr:rowOff>
    </xdr:from>
    <xdr:to>
      <xdr:col>8</xdr:col>
      <xdr:colOff>2463800</xdr:colOff>
      <xdr:row>12</xdr:row>
      <xdr:rowOff>482047</xdr:rowOff>
    </xdr:to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F928AB72-8DEC-B44F-9166-5B5552CA98D8}"/>
            </a:ext>
          </a:extLst>
        </xdr:cNvPr>
        <xdr:cNvSpPr txBox="1"/>
      </xdr:nvSpPr>
      <xdr:spPr>
        <a:xfrm>
          <a:off x="4191000" y="7086048"/>
          <a:ext cx="136652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1181100</xdr:colOff>
      <xdr:row>14</xdr:row>
      <xdr:rowOff>179458</xdr:rowOff>
    </xdr:from>
    <xdr:to>
      <xdr:col>6</xdr:col>
      <xdr:colOff>12700</xdr:colOff>
      <xdr:row>14</xdr:row>
      <xdr:rowOff>496957</xdr:rowOff>
    </xdr:to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BCA802B6-3FA0-6941-9E56-B08D68162AD3}"/>
            </a:ext>
          </a:extLst>
        </xdr:cNvPr>
        <xdr:cNvSpPr txBox="1"/>
      </xdr:nvSpPr>
      <xdr:spPr>
        <a:xfrm>
          <a:off x="4191000" y="8370958"/>
          <a:ext cx="6261100" cy="3174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12701</xdr:colOff>
      <xdr:row>8</xdr:row>
      <xdr:rowOff>186267</xdr:rowOff>
    </xdr:from>
    <xdr:to>
      <xdr:col>3</xdr:col>
      <xdr:colOff>1257301</xdr:colOff>
      <xdr:row>8</xdr:row>
      <xdr:rowOff>508000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F165233B-5508-A848-A286-0B0D0C6F107C}"/>
            </a:ext>
          </a:extLst>
        </xdr:cNvPr>
        <xdr:cNvSpPr txBox="1"/>
      </xdr:nvSpPr>
      <xdr:spPr>
        <a:xfrm>
          <a:off x="546101" y="4567767"/>
          <a:ext cx="3721100" cy="321733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12701</xdr:colOff>
      <xdr:row>10</xdr:row>
      <xdr:rowOff>177800</xdr:rowOff>
    </xdr:from>
    <xdr:to>
      <xdr:col>3</xdr:col>
      <xdr:colOff>1181100</xdr:colOff>
      <xdr:row>10</xdr:row>
      <xdr:rowOff>495300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723C9AFA-9B4A-EB4E-A19C-7AA86AF38E57}"/>
            </a:ext>
          </a:extLst>
        </xdr:cNvPr>
        <xdr:cNvSpPr txBox="1"/>
      </xdr:nvSpPr>
      <xdr:spPr>
        <a:xfrm>
          <a:off x="546101" y="5829300"/>
          <a:ext cx="3644899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</xdr:colOff>
      <xdr:row>12</xdr:row>
      <xdr:rowOff>160867</xdr:rowOff>
    </xdr:from>
    <xdr:to>
      <xdr:col>3</xdr:col>
      <xdr:colOff>1193800</xdr:colOff>
      <xdr:row>12</xdr:row>
      <xdr:rowOff>482600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B6A7E4A5-F510-D64B-A036-F4C156A06E68}"/>
            </a:ext>
          </a:extLst>
        </xdr:cNvPr>
        <xdr:cNvSpPr txBox="1"/>
      </xdr:nvSpPr>
      <xdr:spPr>
        <a:xfrm>
          <a:off x="533401" y="7082367"/>
          <a:ext cx="3670299" cy="321733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25401</xdr:colOff>
      <xdr:row>14</xdr:row>
      <xdr:rowOff>177800</xdr:rowOff>
    </xdr:from>
    <xdr:to>
      <xdr:col>3</xdr:col>
      <xdr:colOff>1181101</xdr:colOff>
      <xdr:row>14</xdr:row>
      <xdr:rowOff>495300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09C458F8-F431-0247-B01A-DD11D15F77A8}"/>
            </a:ext>
          </a:extLst>
        </xdr:cNvPr>
        <xdr:cNvSpPr txBox="1"/>
      </xdr:nvSpPr>
      <xdr:spPr>
        <a:xfrm>
          <a:off x="558801" y="8369300"/>
          <a:ext cx="36322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1181100</xdr:colOff>
      <xdr:row>6</xdr:row>
      <xdr:rowOff>177248</xdr:rowOff>
    </xdr:from>
    <xdr:to>
      <xdr:col>8</xdr:col>
      <xdr:colOff>2463800</xdr:colOff>
      <xdr:row>6</xdr:row>
      <xdr:rowOff>494748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6B90369C-147D-854A-8863-D2115F887B70}"/>
            </a:ext>
          </a:extLst>
        </xdr:cNvPr>
        <xdr:cNvSpPr txBox="1"/>
      </xdr:nvSpPr>
      <xdr:spPr>
        <a:xfrm>
          <a:off x="4191000" y="3288748"/>
          <a:ext cx="136652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12700</xdr:colOff>
      <xdr:row>6</xdr:row>
      <xdr:rowOff>177800</xdr:rowOff>
    </xdr:from>
    <xdr:to>
      <xdr:col>3</xdr:col>
      <xdr:colOff>1181099</xdr:colOff>
      <xdr:row>6</xdr:row>
      <xdr:rowOff>495300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ACD5EBC-6819-A24A-BA2B-3769D1EB0B7C}"/>
            </a:ext>
          </a:extLst>
        </xdr:cNvPr>
        <xdr:cNvSpPr txBox="1"/>
      </xdr:nvSpPr>
      <xdr:spPr>
        <a:xfrm>
          <a:off x="3022600" y="3289300"/>
          <a:ext cx="1168399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2166624</xdr:colOff>
      <xdr:row>1</xdr:row>
      <xdr:rowOff>629559</xdr:rowOff>
    </xdr:from>
    <xdr:to>
      <xdr:col>8</xdr:col>
      <xdr:colOff>2138032</xdr:colOff>
      <xdr:row>3</xdr:row>
      <xdr:rowOff>589469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8F49160-5D98-DC45-A8D3-3685B80821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2524" y="820059"/>
          <a:ext cx="2447908" cy="11664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21" name="Rectangle 20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BFAB673-81B6-374B-8356-F1AEC75D144C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700" b="0">
            <a:solidFill>
              <a:schemeClr val="bg1"/>
            </a:solidFill>
            <a:latin typeface="Montserrat" pitchFamily="2" charset="77"/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17117</xdr:colOff>
      <xdr:row>6</xdr:row>
      <xdr:rowOff>207065</xdr:rowOff>
    </xdr:from>
    <xdr:to>
      <xdr:col>8</xdr:col>
      <xdr:colOff>2457174</xdr:colOff>
      <xdr:row>6</xdr:row>
      <xdr:rowOff>509104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AF016A94-F252-D741-8DEB-F372B648F154}"/>
            </a:ext>
          </a:extLst>
        </xdr:cNvPr>
        <xdr:cNvSpPr txBox="1"/>
      </xdr:nvSpPr>
      <xdr:spPr>
        <a:xfrm>
          <a:off x="10425595" y="3313043"/>
          <a:ext cx="7382014" cy="30203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1159565</xdr:colOff>
      <xdr:row>10</xdr:row>
      <xdr:rowOff>152400</xdr:rowOff>
    </xdr:from>
    <xdr:to>
      <xdr:col>8</xdr:col>
      <xdr:colOff>2457174</xdr:colOff>
      <xdr:row>10</xdr:row>
      <xdr:rowOff>495300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6D4B6511-D4A1-DB45-A326-18C167FC29AC}"/>
            </a:ext>
          </a:extLst>
        </xdr:cNvPr>
        <xdr:cNvSpPr txBox="1"/>
      </xdr:nvSpPr>
      <xdr:spPr>
        <a:xfrm>
          <a:off x="4155108" y="5798378"/>
          <a:ext cx="13652501" cy="3429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1076741</xdr:colOff>
      <xdr:row>8</xdr:row>
      <xdr:rowOff>179457</xdr:rowOff>
    </xdr:from>
    <xdr:to>
      <xdr:col>9</xdr:col>
      <xdr:colOff>13805</xdr:colOff>
      <xdr:row>8</xdr:row>
      <xdr:rowOff>510761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FD6DCF9A-6F94-E34A-BD25-E99B28923CFB}"/>
            </a:ext>
          </a:extLst>
        </xdr:cNvPr>
        <xdr:cNvSpPr txBox="1"/>
      </xdr:nvSpPr>
      <xdr:spPr>
        <a:xfrm>
          <a:off x="4072284" y="4555435"/>
          <a:ext cx="13762934" cy="331304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>
              <a:latin typeface="Montserrat" pitchFamily="2" charset="77"/>
            </a:rPr>
            <a:t>Parent</a:t>
          </a:r>
          <a:r>
            <a:rPr lang="en-US" sz="1300" baseline="0">
              <a:latin typeface="Montserrat" pitchFamily="2" charset="77"/>
            </a:rPr>
            <a:t> B</a:t>
          </a:r>
          <a:endParaRPr lang="en-US" sz="1300">
            <a:latin typeface="Montserrat" pitchFamily="2" charset="77"/>
          </a:endParaRPr>
        </a:p>
      </xdr:txBody>
    </xdr:sp>
    <xdr:clientData/>
  </xdr:twoCellAnchor>
  <xdr:twoCellAnchor>
    <xdr:from>
      <xdr:col>2</xdr:col>
      <xdr:colOff>1</xdr:colOff>
      <xdr:row>14</xdr:row>
      <xdr:rowOff>150192</xdr:rowOff>
    </xdr:from>
    <xdr:to>
      <xdr:col>3</xdr:col>
      <xdr:colOff>1228587</xdr:colOff>
      <xdr:row>14</xdr:row>
      <xdr:rowOff>496957</xdr:rowOff>
    </xdr:to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id="{A3DDF9DC-B0AE-614F-AC9F-01E289757A6C}"/>
            </a:ext>
          </a:extLst>
        </xdr:cNvPr>
        <xdr:cNvSpPr txBox="1"/>
      </xdr:nvSpPr>
      <xdr:spPr>
        <a:xfrm>
          <a:off x="524566" y="8336170"/>
          <a:ext cx="3699564" cy="346765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1145761</xdr:colOff>
      <xdr:row>12</xdr:row>
      <xdr:rowOff>138044</xdr:rowOff>
    </xdr:from>
    <xdr:to>
      <xdr:col>9</xdr:col>
      <xdr:colOff>13804</xdr:colOff>
      <xdr:row>12</xdr:row>
      <xdr:rowOff>483152</xdr:rowOff>
    </xdr:to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id="{08BBA2C9-E3BD-DE41-BE7B-97AABF59E0DE}"/>
            </a:ext>
          </a:extLst>
        </xdr:cNvPr>
        <xdr:cNvSpPr txBox="1"/>
      </xdr:nvSpPr>
      <xdr:spPr>
        <a:xfrm>
          <a:off x="4141304" y="7054022"/>
          <a:ext cx="13693913" cy="345108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22640</xdr:colOff>
      <xdr:row>12</xdr:row>
      <xdr:rowOff>138043</xdr:rowOff>
    </xdr:from>
    <xdr:to>
      <xdr:col>3</xdr:col>
      <xdr:colOff>1173369</xdr:colOff>
      <xdr:row>12</xdr:row>
      <xdr:rowOff>483152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D934D223-02C5-E241-949A-0058DE925D73}"/>
            </a:ext>
          </a:extLst>
        </xdr:cNvPr>
        <xdr:cNvSpPr txBox="1"/>
      </xdr:nvSpPr>
      <xdr:spPr>
        <a:xfrm>
          <a:off x="547205" y="7054021"/>
          <a:ext cx="3621707" cy="34510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22640</xdr:colOff>
      <xdr:row>10</xdr:row>
      <xdr:rowOff>155712</xdr:rowOff>
    </xdr:from>
    <xdr:to>
      <xdr:col>3</xdr:col>
      <xdr:colOff>1159565</xdr:colOff>
      <xdr:row>10</xdr:row>
      <xdr:rowOff>496956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EE473A4F-952D-6D42-9C84-5AF131314719}"/>
            </a:ext>
          </a:extLst>
        </xdr:cNvPr>
        <xdr:cNvSpPr txBox="1"/>
      </xdr:nvSpPr>
      <xdr:spPr>
        <a:xfrm>
          <a:off x="547205" y="5801690"/>
          <a:ext cx="3607903" cy="341244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1187172</xdr:colOff>
      <xdr:row>14</xdr:row>
      <xdr:rowOff>152400</xdr:rowOff>
    </xdr:from>
    <xdr:to>
      <xdr:col>7</xdr:col>
      <xdr:colOff>13803</xdr:colOff>
      <xdr:row>14</xdr:row>
      <xdr:rowOff>497509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3D1DE24D-8D2E-CC4D-A2C2-382A338F7CD6}"/>
            </a:ext>
          </a:extLst>
        </xdr:cNvPr>
        <xdr:cNvSpPr txBox="1"/>
      </xdr:nvSpPr>
      <xdr:spPr>
        <a:xfrm>
          <a:off x="4182715" y="8338378"/>
          <a:ext cx="8710545" cy="34510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 A</a:t>
          </a:r>
        </a:p>
      </xdr:txBody>
    </xdr:sp>
    <xdr:clientData/>
  </xdr:twoCellAnchor>
  <xdr:twoCellAnchor>
    <xdr:from>
      <xdr:col>2</xdr:col>
      <xdr:colOff>23193</xdr:colOff>
      <xdr:row>8</xdr:row>
      <xdr:rowOff>180008</xdr:rowOff>
    </xdr:from>
    <xdr:to>
      <xdr:col>3</xdr:col>
      <xdr:colOff>1118153</xdr:colOff>
      <xdr:row>8</xdr:row>
      <xdr:rowOff>510761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B45E5CAF-EC6B-9841-8D52-7F0D806B9487}"/>
            </a:ext>
          </a:extLst>
        </xdr:cNvPr>
        <xdr:cNvSpPr txBox="1"/>
      </xdr:nvSpPr>
      <xdr:spPr>
        <a:xfrm>
          <a:off x="547758" y="4555986"/>
          <a:ext cx="3565938" cy="330753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2208695</xdr:colOff>
      <xdr:row>1</xdr:row>
      <xdr:rowOff>621196</xdr:rowOff>
    </xdr:from>
    <xdr:to>
      <xdr:col>8</xdr:col>
      <xdr:colOff>2185625</xdr:colOff>
      <xdr:row>3</xdr:row>
      <xdr:rowOff>586628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B879FB0-F23E-7043-881F-B3FB8C060A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8152" y="814457"/>
          <a:ext cx="2447908" cy="116641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10" name="Rectangle 9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9FA5F77-BB0B-1E4D-9B48-0682CDD48BEE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 Medium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 Medium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 Medium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 Medium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 Medium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 Medium" pitchFamily="2" charset="77"/>
            </a:rPr>
            <a:t>the OurFamilyWizard co-parenting app.</a:t>
          </a:r>
        </a:p>
        <a:p>
          <a:pPr algn="l"/>
          <a:endParaRPr lang="en-US" sz="1100">
            <a:solidFill>
              <a:schemeClr val="bg1"/>
            </a:solidFill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12700</xdr:colOff>
      <xdr:row>6</xdr:row>
      <xdr:rowOff>177800</xdr:rowOff>
    </xdr:from>
    <xdr:to>
      <xdr:col>9</xdr:col>
      <xdr:colOff>12700</xdr:colOff>
      <xdr:row>6</xdr:row>
      <xdr:rowOff>495300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6CFE792B-6856-CC40-B9D7-60A7B2D7FE0D}"/>
            </a:ext>
          </a:extLst>
        </xdr:cNvPr>
        <xdr:cNvSpPr txBox="1"/>
      </xdr:nvSpPr>
      <xdr:spPr>
        <a:xfrm>
          <a:off x="12928600" y="3289300"/>
          <a:ext cx="49530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1244600</xdr:colOff>
      <xdr:row>14</xdr:row>
      <xdr:rowOff>165100</xdr:rowOff>
    </xdr:from>
    <xdr:to>
      <xdr:col>8</xdr:col>
      <xdr:colOff>2451100</xdr:colOff>
      <xdr:row>14</xdr:row>
      <xdr:rowOff>482600</xdr:rowOff>
    </xdr:to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ED1AF160-EDFB-C545-8A32-80624D9F7DED}"/>
            </a:ext>
          </a:extLst>
        </xdr:cNvPr>
        <xdr:cNvSpPr txBox="1"/>
      </xdr:nvSpPr>
      <xdr:spPr>
        <a:xfrm>
          <a:off x="4254500" y="8356600"/>
          <a:ext cx="135890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1244600</xdr:colOff>
      <xdr:row>10</xdr:row>
      <xdr:rowOff>165100</xdr:rowOff>
    </xdr:from>
    <xdr:to>
      <xdr:col>8</xdr:col>
      <xdr:colOff>2451100</xdr:colOff>
      <xdr:row>10</xdr:row>
      <xdr:rowOff>482600</xdr:rowOff>
    </xdr:to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9332177F-B300-224F-8723-3E8C50501776}"/>
            </a:ext>
          </a:extLst>
        </xdr:cNvPr>
        <xdr:cNvSpPr txBox="1"/>
      </xdr:nvSpPr>
      <xdr:spPr>
        <a:xfrm>
          <a:off x="4254500" y="5816600"/>
          <a:ext cx="135890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1257300</xdr:colOff>
      <xdr:row>8</xdr:row>
      <xdr:rowOff>177800</xdr:rowOff>
    </xdr:from>
    <xdr:to>
      <xdr:col>8</xdr:col>
      <xdr:colOff>2463800</xdr:colOff>
      <xdr:row>8</xdr:row>
      <xdr:rowOff>495300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0037F299-D486-F14B-9A47-7355099B919B}"/>
            </a:ext>
          </a:extLst>
        </xdr:cNvPr>
        <xdr:cNvSpPr txBox="1"/>
      </xdr:nvSpPr>
      <xdr:spPr>
        <a:xfrm>
          <a:off x="4267200" y="4559300"/>
          <a:ext cx="135890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1193800</xdr:colOff>
      <xdr:row>12</xdr:row>
      <xdr:rowOff>152400</xdr:rowOff>
    </xdr:from>
    <xdr:to>
      <xdr:col>8</xdr:col>
      <xdr:colOff>2451100</xdr:colOff>
      <xdr:row>12</xdr:row>
      <xdr:rowOff>469900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8DB870F9-5DA9-B143-8815-07A855DA386E}"/>
            </a:ext>
          </a:extLst>
        </xdr:cNvPr>
        <xdr:cNvSpPr txBox="1"/>
      </xdr:nvSpPr>
      <xdr:spPr>
        <a:xfrm>
          <a:off x="4203700" y="7073900"/>
          <a:ext cx="136398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10</xdr:row>
      <xdr:rowOff>165100</xdr:rowOff>
    </xdr:from>
    <xdr:to>
      <xdr:col>3</xdr:col>
      <xdr:colOff>1257299</xdr:colOff>
      <xdr:row>10</xdr:row>
      <xdr:rowOff>482599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FBAD37A3-4269-2144-910D-9F2C96241C2C}"/>
            </a:ext>
          </a:extLst>
        </xdr:cNvPr>
        <xdr:cNvSpPr txBox="1"/>
      </xdr:nvSpPr>
      <xdr:spPr>
        <a:xfrm>
          <a:off x="558800" y="5816600"/>
          <a:ext cx="3708399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1</xdr:col>
      <xdr:colOff>254000</xdr:colOff>
      <xdr:row>8</xdr:row>
      <xdr:rowOff>177800</xdr:rowOff>
    </xdr:from>
    <xdr:to>
      <xdr:col>3</xdr:col>
      <xdr:colOff>1257299</xdr:colOff>
      <xdr:row>8</xdr:row>
      <xdr:rowOff>495299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A2327BCF-2422-9B45-B187-5EC556759512}"/>
            </a:ext>
          </a:extLst>
        </xdr:cNvPr>
        <xdr:cNvSpPr txBox="1"/>
      </xdr:nvSpPr>
      <xdr:spPr>
        <a:xfrm>
          <a:off x="520700" y="4559300"/>
          <a:ext cx="3746499" cy="3174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14</xdr:row>
      <xdr:rowOff>165100</xdr:rowOff>
    </xdr:from>
    <xdr:to>
      <xdr:col>3</xdr:col>
      <xdr:colOff>1244599</xdr:colOff>
      <xdr:row>14</xdr:row>
      <xdr:rowOff>482599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F885F1DD-20C3-F64D-9C8F-99BC3AC52993}"/>
            </a:ext>
          </a:extLst>
        </xdr:cNvPr>
        <xdr:cNvSpPr txBox="1"/>
      </xdr:nvSpPr>
      <xdr:spPr>
        <a:xfrm>
          <a:off x="546100" y="8356600"/>
          <a:ext cx="3708399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12</xdr:row>
      <xdr:rowOff>152400</xdr:rowOff>
    </xdr:from>
    <xdr:to>
      <xdr:col>3</xdr:col>
      <xdr:colOff>1231900</xdr:colOff>
      <xdr:row>12</xdr:row>
      <xdr:rowOff>469899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80C94603-FE8F-6B40-9209-CC9097EEDF37}"/>
            </a:ext>
          </a:extLst>
        </xdr:cNvPr>
        <xdr:cNvSpPr txBox="1"/>
      </xdr:nvSpPr>
      <xdr:spPr>
        <a:xfrm>
          <a:off x="558800" y="7073900"/>
          <a:ext cx="3683000" cy="3174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</xdr:colOff>
      <xdr:row>16</xdr:row>
      <xdr:rowOff>254000</xdr:rowOff>
    </xdr:from>
    <xdr:to>
      <xdr:col>3</xdr:col>
      <xdr:colOff>12700</xdr:colOff>
      <xdr:row>16</xdr:row>
      <xdr:rowOff>571499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BFB6CC36-B2C4-D243-B672-94CF22E5F5E5}"/>
            </a:ext>
          </a:extLst>
        </xdr:cNvPr>
        <xdr:cNvSpPr txBox="1"/>
      </xdr:nvSpPr>
      <xdr:spPr>
        <a:xfrm>
          <a:off x="533401" y="9715500"/>
          <a:ext cx="2489199" cy="3174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2171700</xdr:colOff>
      <xdr:row>1</xdr:row>
      <xdr:rowOff>635000</xdr:rowOff>
    </xdr:from>
    <xdr:to>
      <xdr:col>8</xdr:col>
      <xdr:colOff>2143108</xdr:colOff>
      <xdr:row>3</xdr:row>
      <xdr:rowOff>594910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DFD85EB-959E-6147-9900-08110D2573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7600" y="825500"/>
          <a:ext cx="2447908" cy="11664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26" name="Rectangle 25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F33DAC0-3FC2-2E4A-A0B0-394BF1443542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700" b="0">
            <a:solidFill>
              <a:schemeClr val="bg1"/>
            </a:solidFill>
            <a:latin typeface="Montserrat" pitchFamily="2" charset="77"/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1155700</xdr:colOff>
      <xdr:row>8</xdr:row>
      <xdr:rowOff>177801</xdr:rowOff>
    </xdr:from>
    <xdr:to>
      <xdr:col>9</xdr:col>
      <xdr:colOff>0</xdr:colOff>
      <xdr:row>8</xdr:row>
      <xdr:rowOff>495301</xdr:rowOff>
    </xdr:to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2AB149BA-2D5E-B74F-9E0F-C312CEE307C6}"/>
            </a:ext>
          </a:extLst>
        </xdr:cNvPr>
        <xdr:cNvSpPr txBox="1"/>
      </xdr:nvSpPr>
      <xdr:spPr>
        <a:xfrm>
          <a:off x="4165600" y="4559301"/>
          <a:ext cx="137033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1257300</xdr:colOff>
      <xdr:row>12</xdr:row>
      <xdr:rowOff>165101</xdr:rowOff>
    </xdr:from>
    <xdr:to>
      <xdr:col>9</xdr:col>
      <xdr:colOff>25400</xdr:colOff>
      <xdr:row>12</xdr:row>
      <xdr:rowOff>482601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B0EB615E-AD14-3140-8EAA-99695CA0E578}"/>
            </a:ext>
          </a:extLst>
        </xdr:cNvPr>
        <xdr:cNvSpPr txBox="1"/>
      </xdr:nvSpPr>
      <xdr:spPr>
        <a:xfrm>
          <a:off x="4267200" y="7086601"/>
          <a:ext cx="136271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1181100</xdr:colOff>
      <xdr:row>6</xdr:row>
      <xdr:rowOff>190500</xdr:rowOff>
    </xdr:from>
    <xdr:to>
      <xdr:col>9</xdr:col>
      <xdr:colOff>12700</xdr:colOff>
      <xdr:row>6</xdr:row>
      <xdr:rowOff>508000</xdr:rowOff>
    </xdr:to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id="{EE2AC239-56F1-6D4F-A405-3A00D02398C9}"/>
            </a:ext>
          </a:extLst>
        </xdr:cNvPr>
        <xdr:cNvSpPr txBox="1"/>
      </xdr:nvSpPr>
      <xdr:spPr>
        <a:xfrm>
          <a:off x="4191000" y="3302000"/>
          <a:ext cx="136906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B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1206500</xdr:colOff>
      <xdr:row>10</xdr:row>
      <xdr:rowOff>177800</xdr:rowOff>
    </xdr:from>
    <xdr:to>
      <xdr:col>9</xdr:col>
      <xdr:colOff>0</xdr:colOff>
      <xdr:row>10</xdr:row>
      <xdr:rowOff>495300</xdr:rowOff>
    </xdr:to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id="{617D6D64-9517-854F-8D09-71B0DFB3A8EE}"/>
            </a:ext>
          </a:extLst>
        </xdr:cNvPr>
        <xdr:cNvSpPr txBox="1"/>
      </xdr:nvSpPr>
      <xdr:spPr>
        <a:xfrm>
          <a:off x="4216400" y="5829300"/>
          <a:ext cx="136525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B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1270000</xdr:colOff>
      <xdr:row>14</xdr:row>
      <xdr:rowOff>177800</xdr:rowOff>
    </xdr:from>
    <xdr:to>
      <xdr:col>5</xdr:col>
      <xdr:colOff>0</xdr:colOff>
      <xdr:row>14</xdr:row>
      <xdr:rowOff>495300</xdr:rowOff>
    </xdr:to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id="{D45EEBB2-0C09-CF48-BA0C-1BA4F3099962}"/>
            </a:ext>
          </a:extLst>
        </xdr:cNvPr>
        <xdr:cNvSpPr txBox="1"/>
      </xdr:nvSpPr>
      <xdr:spPr>
        <a:xfrm>
          <a:off x="4279900" y="8369300"/>
          <a:ext cx="36830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B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10</xdr:row>
      <xdr:rowOff>177800</xdr:rowOff>
    </xdr:from>
    <xdr:to>
      <xdr:col>3</xdr:col>
      <xdr:colOff>1219200</xdr:colOff>
      <xdr:row>10</xdr:row>
      <xdr:rowOff>495299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CF829F40-C57A-E745-8764-5B6AD1401B85}"/>
            </a:ext>
          </a:extLst>
        </xdr:cNvPr>
        <xdr:cNvSpPr txBox="1"/>
      </xdr:nvSpPr>
      <xdr:spPr>
        <a:xfrm>
          <a:off x="558800" y="5829300"/>
          <a:ext cx="3670300" cy="3174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12</xdr:row>
      <xdr:rowOff>165100</xdr:rowOff>
    </xdr:from>
    <xdr:to>
      <xdr:col>3</xdr:col>
      <xdr:colOff>1270000</xdr:colOff>
      <xdr:row>12</xdr:row>
      <xdr:rowOff>482599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843EE35D-E652-4C40-8B05-641CA31BF327}"/>
            </a:ext>
          </a:extLst>
        </xdr:cNvPr>
        <xdr:cNvSpPr txBox="1"/>
      </xdr:nvSpPr>
      <xdr:spPr>
        <a:xfrm>
          <a:off x="546100" y="7086600"/>
          <a:ext cx="37338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0</xdr:colOff>
      <xdr:row>8</xdr:row>
      <xdr:rowOff>177800</xdr:rowOff>
    </xdr:from>
    <xdr:to>
      <xdr:col>3</xdr:col>
      <xdr:colOff>1168401</xdr:colOff>
      <xdr:row>8</xdr:row>
      <xdr:rowOff>495299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9B2284E8-3EE0-A845-947B-958CDC46BE78}"/>
            </a:ext>
          </a:extLst>
        </xdr:cNvPr>
        <xdr:cNvSpPr txBox="1"/>
      </xdr:nvSpPr>
      <xdr:spPr>
        <a:xfrm>
          <a:off x="533400" y="4559300"/>
          <a:ext cx="3644901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0</xdr:colOff>
      <xdr:row>14</xdr:row>
      <xdr:rowOff>177800</xdr:rowOff>
    </xdr:from>
    <xdr:to>
      <xdr:col>3</xdr:col>
      <xdr:colOff>1269999</xdr:colOff>
      <xdr:row>14</xdr:row>
      <xdr:rowOff>495299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ED5A74E9-1CE7-994B-B6D0-B9BA790F0C5D}"/>
            </a:ext>
          </a:extLst>
        </xdr:cNvPr>
        <xdr:cNvSpPr txBox="1"/>
      </xdr:nvSpPr>
      <xdr:spPr>
        <a:xfrm>
          <a:off x="533400" y="8369300"/>
          <a:ext cx="3746499" cy="3174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12700</xdr:colOff>
      <xdr:row>6</xdr:row>
      <xdr:rowOff>190500</xdr:rowOff>
    </xdr:from>
    <xdr:to>
      <xdr:col>3</xdr:col>
      <xdr:colOff>1193800</xdr:colOff>
      <xdr:row>6</xdr:row>
      <xdr:rowOff>507999</xdr:rowOff>
    </xdr:to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B5E44202-7007-BB4C-93EC-35DA4F5CE8BF}"/>
            </a:ext>
          </a:extLst>
        </xdr:cNvPr>
        <xdr:cNvSpPr txBox="1"/>
      </xdr:nvSpPr>
      <xdr:spPr>
        <a:xfrm>
          <a:off x="3022600" y="3302000"/>
          <a:ext cx="1181100" cy="3174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2171700</xdr:colOff>
      <xdr:row>1</xdr:row>
      <xdr:rowOff>635000</xdr:rowOff>
    </xdr:from>
    <xdr:to>
      <xdr:col>8</xdr:col>
      <xdr:colOff>2143108</xdr:colOff>
      <xdr:row>3</xdr:row>
      <xdr:rowOff>594910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638BB448-B155-4641-B9C6-94159FC644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7600" y="825500"/>
          <a:ext cx="2447908" cy="116641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23" name="Rectangle 2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668CAF2-2745-D64D-8C3E-F20C6ED46CC6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100">
            <a:solidFill>
              <a:schemeClr val="bg1"/>
            </a:solidFill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1104900</xdr:colOff>
      <xdr:row>8</xdr:row>
      <xdr:rowOff>165100</xdr:rowOff>
    </xdr:from>
    <xdr:to>
      <xdr:col>9</xdr:col>
      <xdr:colOff>0</xdr:colOff>
      <xdr:row>8</xdr:row>
      <xdr:rowOff>482600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80AD1FC4-A30F-3542-B264-996EA16B1C7F}"/>
            </a:ext>
          </a:extLst>
        </xdr:cNvPr>
        <xdr:cNvSpPr txBox="1"/>
      </xdr:nvSpPr>
      <xdr:spPr>
        <a:xfrm>
          <a:off x="4114800" y="4546600"/>
          <a:ext cx="137541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1155700</xdr:colOff>
      <xdr:row>12</xdr:row>
      <xdr:rowOff>165100</xdr:rowOff>
    </xdr:from>
    <xdr:to>
      <xdr:col>9</xdr:col>
      <xdr:colOff>0</xdr:colOff>
      <xdr:row>12</xdr:row>
      <xdr:rowOff>482600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73504887-3815-2542-8748-D49828888F96}"/>
            </a:ext>
          </a:extLst>
        </xdr:cNvPr>
        <xdr:cNvSpPr txBox="1"/>
      </xdr:nvSpPr>
      <xdr:spPr>
        <a:xfrm>
          <a:off x="4165600" y="7086600"/>
          <a:ext cx="137033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12700</xdr:colOff>
      <xdr:row>6</xdr:row>
      <xdr:rowOff>165100</xdr:rowOff>
    </xdr:from>
    <xdr:to>
      <xdr:col>9</xdr:col>
      <xdr:colOff>0</xdr:colOff>
      <xdr:row>6</xdr:row>
      <xdr:rowOff>482599</xdr:rowOff>
    </xdr:to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id="{01E458FD-E528-F147-A3BC-DB22CC567FA8}"/>
            </a:ext>
          </a:extLst>
        </xdr:cNvPr>
        <xdr:cNvSpPr txBox="1"/>
      </xdr:nvSpPr>
      <xdr:spPr>
        <a:xfrm>
          <a:off x="7975600" y="3276600"/>
          <a:ext cx="98933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1155700</xdr:colOff>
      <xdr:row>10</xdr:row>
      <xdr:rowOff>177801</xdr:rowOff>
    </xdr:from>
    <xdr:to>
      <xdr:col>9</xdr:col>
      <xdr:colOff>0</xdr:colOff>
      <xdr:row>10</xdr:row>
      <xdr:rowOff>495301</xdr:rowOff>
    </xdr:to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id="{FAED4F4E-CB3D-C041-9378-677600D2F4A1}"/>
            </a:ext>
          </a:extLst>
        </xdr:cNvPr>
        <xdr:cNvSpPr txBox="1"/>
      </xdr:nvSpPr>
      <xdr:spPr>
        <a:xfrm>
          <a:off x="4165600" y="5829301"/>
          <a:ext cx="137033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1193800</xdr:colOff>
      <xdr:row>14</xdr:row>
      <xdr:rowOff>177800</xdr:rowOff>
    </xdr:from>
    <xdr:to>
      <xdr:col>8</xdr:col>
      <xdr:colOff>0</xdr:colOff>
      <xdr:row>14</xdr:row>
      <xdr:rowOff>502203</xdr:rowOff>
    </xdr:to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id="{D948B67A-CAE3-2E48-9238-77F443715451}"/>
            </a:ext>
          </a:extLst>
        </xdr:cNvPr>
        <xdr:cNvSpPr txBox="1"/>
      </xdr:nvSpPr>
      <xdr:spPr>
        <a:xfrm>
          <a:off x="1727200" y="8369300"/>
          <a:ext cx="13665200" cy="324403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8</xdr:row>
      <xdr:rowOff>165100</xdr:rowOff>
    </xdr:from>
    <xdr:to>
      <xdr:col>3</xdr:col>
      <xdr:colOff>1104900</xdr:colOff>
      <xdr:row>8</xdr:row>
      <xdr:rowOff>482600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A2A13668-A88E-B447-8174-C2F49AE22B3C}"/>
            </a:ext>
          </a:extLst>
        </xdr:cNvPr>
        <xdr:cNvSpPr txBox="1"/>
      </xdr:nvSpPr>
      <xdr:spPr>
        <a:xfrm>
          <a:off x="558800" y="4546600"/>
          <a:ext cx="35560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12</xdr:row>
      <xdr:rowOff>165100</xdr:rowOff>
    </xdr:from>
    <xdr:to>
      <xdr:col>3</xdr:col>
      <xdr:colOff>1155700</xdr:colOff>
      <xdr:row>12</xdr:row>
      <xdr:rowOff>482599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2A34AC9-7076-6E4B-8718-F7CB671F86FE}"/>
            </a:ext>
          </a:extLst>
        </xdr:cNvPr>
        <xdr:cNvSpPr txBox="1"/>
      </xdr:nvSpPr>
      <xdr:spPr>
        <a:xfrm>
          <a:off x="546100" y="7086600"/>
          <a:ext cx="36195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0</xdr:colOff>
      <xdr:row>10</xdr:row>
      <xdr:rowOff>177801</xdr:rowOff>
    </xdr:from>
    <xdr:to>
      <xdr:col>3</xdr:col>
      <xdr:colOff>1143000</xdr:colOff>
      <xdr:row>10</xdr:row>
      <xdr:rowOff>495301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3F877CF7-BBF8-714E-8A90-6DD7993D2EA0}"/>
            </a:ext>
          </a:extLst>
        </xdr:cNvPr>
        <xdr:cNvSpPr txBox="1"/>
      </xdr:nvSpPr>
      <xdr:spPr>
        <a:xfrm>
          <a:off x="533400" y="5829301"/>
          <a:ext cx="36195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14</xdr:row>
      <xdr:rowOff>177801</xdr:rowOff>
    </xdr:from>
    <xdr:to>
      <xdr:col>3</xdr:col>
      <xdr:colOff>1143000</xdr:colOff>
      <xdr:row>14</xdr:row>
      <xdr:rowOff>495301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C6E91F7C-566E-784B-BF5C-DEAF8A0088B7}"/>
            </a:ext>
          </a:extLst>
        </xdr:cNvPr>
        <xdr:cNvSpPr txBox="1"/>
      </xdr:nvSpPr>
      <xdr:spPr>
        <a:xfrm>
          <a:off x="546100" y="8369301"/>
          <a:ext cx="36068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2171700</xdr:colOff>
      <xdr:row>1</xdr:row>
      <xdr:rowOff>635000</xdr:rowOff>
    </xdr:from>
    <xdr:to>
      <xdr:col>8</xdr:col>
      <xdr:colOff>2143108</xdr:colOff>
      <xdr:row>3</xdr:row>
      <xdr:rowOff>594910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2A90737-1738-9D4E-8D4E-5A20ACEA89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7600" y="825500"/>
          <a:ext cx="2447908" cy="116641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19" name="Rectangle 18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205B6ED-EB8D-894A-9EEE-A31E8D04D417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700" b="0">
            <a:solidFill>
              <a:schemeClr val="bg1"/>
            </a:solidFill>
            <a:latin typeface="Montserrat" pitchFamily="2" charset="77"/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8</xdr:col>
      <xdr:colOff>0</xdr:colOff>
      <xdr:row>6</xdr:row>
      <xdr:rowOff>177801</xdr:rowOff>
    </xdr:from>
    <xdr:to>
      <xdr:col>9</xdr:col>
      <xdr:colOff>0</xdr:colOff>
      <xdr:row>6</xdr:row>
      <xdr:rowOff>495301</xdr:rowOff>
    </xdr:to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id="{C72BD9E5-F6EB-6E4C-AFF2-1D9820B27623}"/>
            </a:ext>
          </a:extLst>
        </xdr:cNvPr>
        <xdr:cNvSpPr txBox="1"/>
      </xdr:nvSpPr>
      <xdr:spPr>
        <a:xfrm>
          <a:off x="15392400" y="3289301"/>
          <a:ext cx="24765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1206500</xdr:colOff>
      <xdr:row>10</xdr:row>
      <xdr:rowOff>177801</xdr:rowOff>
    </xdr:from>
    <xdr:to>
      <xdr:col>9</xdr:col>
      <xdr:colOff>0</xdr:colOff>
      <xdr:row>10</xdr:row>
      <xdr:rowOff>495301</xdr:rowOff>
    </xdr:to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id="{420B1223-4B6F-784D-BC2A-5246414E3492}"/>
            </a:ext>
          </a:extLst>
        </xdr:cNvPr>
        <xdr:cNvSpPr txBox="1"/>
      </xdr:nvSpPr>
      <xdr:spPr>
        <a:xfrm>
          <a:off x="4216400" y="5829301"/>
          <a:ext cx="136525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1155700</xdr:colOff>
      <xdr:row>8</xdr:row>
      <xdr:rowOff>190500</xdr:rowOff>
    </xdr:from>
    <xdr:to>
      <xdr:col>9</xdr:col>
      <xdr:colOff>0</xdr:colOff>
      <xdr:row>8</xdr:row>
      <xdr:rowOff>508000</xdr:rowOff>
    </xdr:to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296205BA-8182-DE46-90DE-DB8BC32C9C3F}"/>
            </a:ext>
          </a:extLst>
        </xdr:cNvPr>
        <xdr:cNvSpPr txBox="1"/>
      </xdr:nvSpPr>
      <xdr:spPr>
        <a:xfrm>
          <a:off x="4165600" y="4572000"/>
          <a:ext cx="137033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1193800</xdr:colOff>
      <xdr:row>12</xdr:row>
      <xdr:rowOff>152400</xdr:rowOff>
    </xdr:from>
    <xdr:to>
      <xdr:col>8</xdr:col>
      <xdr:colOff>2463800</xdr:colOff>
      <xdr:row>12</xdr:row>
      <xdr:rowOff>469900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FBC9C382-83F5-7D4D-9A43-A8F0E2201F72}"/>
            </a:ext>
          </a:extLst>
        </xdr:cNvPr>
        <xdr:cNvSpPr txBox="1"/>
      </xdr:nvSpPr>
      <xdr:spPr>
        <a:xfrm>
          <a:off x="4203700" y="7073900"/>
          <a:ext cx="136525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1231900</xdr:colOff>
      <xdr:row>14</xdr:row>
      <xdr:rowOff>177800</xdr:rowOff>
    </xdr:from>
    <xdr:to>
      <xdr:col>9</xdr:col>
      <xdr:colOff>0</xdr:colOff>
      <xdr:row>14</xdr:row>
      <xdr:rowOff>502203</xdr:rowOff>
    </xdr:to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id="{AC5C8B56-0FD3-1B4D-8F28-DAE9BE75B5D5}"/>
            </a:ext>
          </a:extLst>
        </xdr:cNvPr>
        <xdr:cNvSpPr txBox="1"/>
      </xdr:nvSpPr>
      <xdr:spPr>
        <a:xfrm>
          <a:off x="4241800" y="8369300"/>
          <a:ext cx="13627100" cy="324403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10</xdr:row>
      <xdr:rowOff>177800</xdr:rowOff>
    </xdr:from>
    <xdr:to>
      <xdr:col>3</xdr:col>
      <xdr:colOff>1206500</xdr:colOff>
      <xdr:row>10</xdr:row>
      <xdr:rowOff>495300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BF8B53C-DB8B-1347-ABED-8075D75705A7}"/>
            </a:ext>
          </a:extLst>
        </xdr:cNvPr>
        <xdr:cNvSpPr txBox="1"/>
      </xdr:nvSpPr>
      <xdr:spPr>
        <a:xfrm>
          <a:off x="546100" y="5829300"/>
          <a:ext cx="36703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8</xdr:row>
      <xdr:rowOff>190500</xdr:rowOff>
    </xdr:from>
    <xdr:to>
      <xdr:col>3</xdr:col>
      <xdr:colOff>1155700</xdr:colOff>
      <xdr:row>8</xdr:row>
      <xdr:rowOff>508000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F46F0884-F18F-C944-B5AB-C2D6A4F0B5B7}"/>
            </a:ext>
          </a:extLst>
        </xdr:cNvPr>
        <xdr:cNvSpPr txBox="1"/>
      </xdr:nvSpPr>
      <xdr:spPr>
        <a:xfrm>
          <a:off x="546100" y="4572000"/>
          <a:ext cx="36195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14</xdr:row>
      <xdr:rowOff>177800</xdr:rowOff>
    </xdr:from>
    <xdr:to>
      <xdr:col>3</xdr:col>
      <xdr:colOff>1231900</xdr:colOff>
      <xdr:row>14</xdr:row>
      <xdr:rowOff>508000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47AEFC51-945C-AF48-B1D3-C9EF86FD2D3A}"/>
            </a:ext>
          </a:extLst>
        </xdr:cNvPr>
        <xdr:cNvSpPr txBox="1"/>
      </xdr:nvSpPr>
      <xdr:spPr>
        <a:xfrm>
          <a:off x="546100" y="8369300"/>
          <a:ext cx="3695700" cy="3302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12</xdr:row>
      <xdr:rowOff>152400</xdr:rowOff>
    </xdr:from>
    <xdr:to>
      <xdr:col>3</xdr:col>
      <xdr:colOff>1181100</xdr:colOff>
      <xdr:row>12</xdr:row>
      <xdr:rowOff>469900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B94270C4-E118-3049-8C4E-FADCA2A36A18}"/>
            </a:ext>
          </a:extLst>
        </xdr:cNvPr>
        <xdr:cNvSpPr txBox="1"/>
      </xdr:nvSpPr>
      <xdr:spPr>
        <a:xfrm>
          <a:off x="558800" y="7073900"/>
          <a:ext cx="36322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16</xdr:row>
      <xdr:rowOff>228600</xdr:rowOff>
    </xdr:from>
    <xdr:to>
      <xdr:col>3</xdr:col>
      <xdr:colOff>12700</xdr:colOff>
      <xdr:row>16</xdr:row>
      <xdr:rowOff>546100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128327D4-8659-8841-BEE9-001F61D56582}"/>
            </a:ext>
          </a:extLst>
        </xdr:cNvPr>
        <xdr:cNvSpPr txBox="1"/>
      </xdr:nvSpPr>
      <xdr:spPr>
        <a:xfrm>
          <a:off x="546100" y="9690100"/>
          <a:ext cx="24765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2171700</xdr:colOff>
      <xdr:row>1</xdr:row>
      <xdr:rowOff>647700</xdr:rowOff>
    </xdr:from>
    <xdr:to>
      <xdr:col>8</xdr:col>
      <xdr:colOff>2143108</xdr:colOff>
      <xdr:row>3</xdr:row>
      <xdr:rowOff>607610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D2769DFD-EA94-A849-90C4-DEE9B34BC2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7600" y="838200"/>
          <a:ext cx="2447908" cy="116641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19" name="Rectangle 18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E1F4FEC-7792-6947-AFF8-68A98DE3727D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100">
            <a:solidFill>
              <a:schemeClr val="bg1"/>
            </a:solidFill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1181100</xdr:colOff>
      <xdr:row>12</xdr:row>
      <xdr:rowOff>152400</xdr:rowOff>
    </xdr:from>
    <xdr:to>
      <xdr:col>9</xdr:col>
      <xdr:colOff>12700</xdr:colOff>
      <xdr:row>12</xdr:row>
      <xdr:rowOff>469900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8BA05C4C-F6F8-8C4F-8BCE-2F021D3F2BD7}"/>
            </a:ext>
          </a:extLst>
        </xdr:cNvPr>
        <xdr:cNvSpPr txBox="1"/>
      </xdr:nvSpPr>
      <xdr:spPr>
        <a:xfrm>
          <a:off x="4191000" y="7073900"/>
          <a:ext cx="136906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1193800</xdr:colOff>
      <xdr:row>8</xdr:row>
      <xdr:rowOff>165100</xdr:rowOff>
    </xdr:from>
    <xdr:to>
      <xdr:col>9</xdr:col>
      <xdr:colOff>0</xdr:colOff>
      <xdr:row>8</xdr:row>
      <xdr:rowOff>482600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32429B44-56F4-394D-957D-7138032256DD}"/>
            </a:ext>
          </a:extLst>
        </xdr:cNvPr>
        <xdr:cNvSpPr txBox="1"/>
      </xdr:nvSpPr>
      <xdr:spPr>
        <a:xfrm>
          <a:off x="4203700" y="4546600"/>
          <a:ext cx="136652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1206500</xdr:colOff>
      <xdr:row>10</xdr:row>
      <xdr:rowOff>165100</xdr:rowOff>
    </xdr:from>
    <xdr:to>
      <xdr:col>9</xdr:col>
      <xdr:colOff>0</xdr:colOff>
      <xdr:row>10</xdr:row>
      <xdr:rowOff>482600</xdr:rowOff>
    </xdr:to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id="{776A7E44-97DC-6746-9DAE-45D13AF17707}"/>
            </a:ext>
          </a:extLst>
        </xdr:cNvPr>
        <xdr:cNvSpPr txBox="1"/>
      </xdr:nvSpPr>
      <xdr:spPr>
        <a:xfrm>
          <a:off x="4216400" y="5816600"/>
          <a:ext cx="136525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1282700</xdr:colOff>
      <xdr:row>6</xdr:row>
      <xdr:rowOff>165100</xdr:rowOff>
    </xdr:from>
    <xdr:to>
      <xdr:col>9</xdr:col>
      <xdr:colOff>12700</xdr:colOff>
      <xdr:row>6</xdr:row>
      <xdr:rowOff>482600</xdr:rowOff>
    </xdr:to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id="{2369310B-B9A0-5041-B75D-C5861CADF0BF}"/>
            </a:ext>
          </a:extLst>
        </xdr:cNvPr>
        <xdr:cNvSpPr txBox="1"/>
      </xdr:nvSpPr>
      <xdr:spPr>
        <a:xfrm>
          <a:off x="4292600" y="3276600"/>
          <a:ext cx="135890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1168400</xdr:colOff>
      <xdr:row>14</xdr:row>
      <xdr:rowOff>177800</xdr:rowOff>
    </xdr:from>
    <xdr:to>
      <xdr:col>6</xdr:col>
      <xdr:colOff>0</xdr:colOff>
      <xdr:row>14</xdr:row>
      <xdr:rowOff>495300</xdr:rowOff>
    </xdr:to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id="{887E06F3-D8F6-A949-918A-DF2C8DEAE00C}"/>
            </a:ext>
          </a:extLst>
        </xdr:cNvPr>
        <xdr:cNvSpPr txBox="1"/>
      </xdr:nvSpPr>
      <xdr:spPr>
        <a:xfrm>
          <a:off x="4178300" y="8369300"/>
          <a:ext cx="62611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10</xdr:row>
      <xdr:rowOff>165100</xdr:rowOff>
    </xdr:from>
    <xdr:to>
      <xdr:col>3</xdr:col>
      <xdr:colOff>1206500</xdr:colOff>
      <xdr:row>10</xdr:row>
      <xdr:rowOff>482600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CCF31D15-8C13-BC48-A018-9A19ECFA37F5}"/>
            </a:ext>
          </a:extLst>
        </xdr:cNvPr>
        <xdr:cNvSpPr txBox="1"/>
      </xdr:nvSpPr>
      <xdr:spPr>
        <a:xfrm>
          <a:off x="546100" y="5816600"/>
          <a:ext cx="36703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8</xdr:row>
      <xdr:rowOff>165100</xdr:rowOff>
    </xdr:from>
    <xdr:to>
      <xdr:col>3</xdr:col>
      <xdr:colOff>1206500</xdr:colOff>
      <xdr:row>8</xdr:row>
      <xdr:rowOff>482600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912BE612-7EE1-AD49-9C53-0BBEAFBBF3B9}"/>
            </a:ext>
          </a:extLst>
        </xdr:cNvPr>
        <xdr:cNvSpPr txBox="1"/>
      </xdr:nvSpPr>
      <xdr:spPr>
        <a:xfrm>
          <a:off x="546100" y="4546600"/>
          <a:ext cx="36703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14</xdr:row>
      <xdr:rowOff>177800</xdr:rowOff>
    </xdr:from>
    <xdr:to>
      <xdr:col>3</xdr:col>
      <xdr:colOff>1168400</xdr:colOff>
      <xdr:row>14</xdr:row>
      <xdr:rowOff>495300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FC099DB7-6150-574D-8444-B4A92B8C1707}"/>
            </a:ext>
          </a:extLst>
        </xdr:cNvPr>
        <xdr:cNvSpPr txBox="1"/>
      </xdr:nvSpPr>
      <xdr:spPr>
        <a:xfrm>
          <a:off x="546100" y="8369300"/>
          <a:ext cx="36322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12</xdr:row>
      <xdr:rowOff>152400</xdr:rowOff>
    </xdr:from>
    <xdr:to>
      <xdr:col>3</xdr:col>
      <xdr:colOff>1193800</xdr:colOff>
      <xdr:row>12</xdr:row>
      <xdr:rowOff>469900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60C4B1A8-E762-BB41-96C5-C9E0D7F7B66D}"/>
            </a:ext>
          </a:extLst>
        </xdr:cNvPr>
        <xdr:cNvSpPr txBox="1"/>
      </xdr:nvSpPr>
      <xdr:spPr>
        <a:xfrm>
          <a:off x="558800" y="7073900"/>
          <a:ext cx="36449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12700</xdr:colOff>
      <xdr:row>6</xdr:row>
      <xdr:rowOff>165100</xdr:rowOff>
    </xdr:from>
    <xdr:to>
      <xdr:col>3</xdr:col>
      <xdr:colOff>1308100</xdr:colOff>
      <xdr:row>6</xdr:row>
      <xdr:rowOff>482600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AD87B723-DE08-9849-89CC-30230ED3AA76}"/>
            </a:ext>
          </a:extLst>
        </xdr:cNvPr>
        <xdr:cNvSpPr txBox="1"/>
      </xdr:nvSpPr>
      <xdr:spPr>
        <a:xfrm>
          <a:off x="3022600" y="3276600"/>
          <a:ext cx="12954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2171700</xdr:colOff>
      <xdr:row>1</xdr:row>
      <xdr:rowOff>635000</xdr:rowOff>
    </xdr:from>
    <xdr:to>
      <xdr:col>8</xdr:col>
      <xdr:colOff>2143108</xdr:colOff>
      <xdr:row>3</xdr:row>
      <xdr:rowOff>594910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91E99AC0-7A1B-B649-8E8D-21DB141B00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7600" y="825500"/>
          <a:ext cx="2447908" cy="116641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18" name="Rectangle 17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5AB9B2F-C428-4441-ACA4-F28AF7194508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100">
            <a:solidFill>
              <a:schemeClr val="bg1"/>
            </a:solidFill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1193800</xdr:colOff>
      <xdr:row>12</xdr:row>
      <xdr:rowOff>152400</xdr:rowOff>
    </xdr:from>
    <xdr:to>
      <xdr:col>9</xdr:col>
      <xdr:colOff>12700</xdr:colOff>
      <xdr:row>12</xdr:row>
      <xdr:rowOff>469900</xdr:rowOff>
    </xdr:to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id="{1C33E9F9-EC86-A24E-B431-B8CBAA6A960B}"/>
            </a:ext>
          </a:extLst>
        </xdr:cNvPr>
        <xdr:cNvSpPr txBox="1"/>
      </xdr:nvSpPr>
      <xdr:spPr>
        <a:xfrm>
          <a:off x="4203700" y="7073900"/>
          <a:ext cx="136779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1219200</xdr:colOff>
      <xdr:row>8</xdr:row>
      <xdr:rowOff>177800</xdr:rowOff>
    </xdr:from>
    <xdr:to>
      <xdr:col>9</xdr:col>
      <xdr:colOff>0</xdr:colOff>
      <xdr:row>8</xdr:row>
      <xdr:rowOff>495300</xdr:rowOff>
    </xdr:to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D3F353F9-1DE0-0246-808A-17F0ADDD0276}"/>
            </a:ext>
          </a:extLst>
        </xdr:cNvPr>
        <xdr:cNvSpPr txBox="1"/>
      </xdr:nvSpPr>
      <xdr:spPr>
        <a:xfrm>
          <a:off x="4229100" y="4559300"/>
          <a:ext cx="136398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6</xdr:col>
      <xdr:colOff>12700</xdr:colOff>
      <xdr:row>6</xdr:row>
      <xdr:rowOff>165100</xdr:rowOff>
    </xdr:from>
    <xdr:to>
      <xdr:col>8</xdr:col>
      <xdr:colOff>2463800</xdr:colOff>
      <xdr:row>6</xdr:row>
      <xdr:rowOff>482599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954DB4E4-83E6-4641-AB28-E0BDDB802CD8}"/>
            </a:ext>
          </a:extLst>
        </xdr:cNvPr>
        <xdr:cNvSpPr txBox="1"/>
      </xdr:nvSpPr>
      <xdr:spPr>
        <a:xfrm>
          <a:off x="10452100" y="3276600"/>
          <a:ext cx="7404100" cy="3174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1193800</xdr:colOff>
      <xdr:row>10</xdr:row>
      <xdr:rowOff>177800</xdr:rowOff>
    </xdr:from>
    <xdr:to>
      <xdr:col>8</xdr:col>
      <xdr:colOff>2463800</xdr:colOff>
      <xdr:row>10</xdr:row>
      <xdr:rowOff>495299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EB4076F7-2AF2-C54C-BDF1-C80A7A58A0A8}"/>
            </a:ext>
          </a:extLst>
        </xdr:cNvPr>
        <xdr:cNvSpPr txBox="1"/>
      </xdr:nvSpPr>
      <xdr:spPr>
        <a:xfrm>
          <a:off x="4203700" y="5829300"/>
          <a:ext cx="13652500" cy="3174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1206500</xdr:colOff>
      <xdr:row>14</xdr:row>
      <xdr:rowOff>177800</xdr:rowOff>
    </xdr:from>
    <xdr:to>
      <xdr:col>9</xdr:col>
      <xdr:colOff>12700</xdr:colOff>
      <xdr:row>14</xdr:row>
      <xdr:rowOff>495299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7B57B9C8-B121-5C41-ABB6-FD0CF1331AB9}"/>
            </a:ext>
          </a:extLst>
        </xdr:cNvPr>
        <xdr:cNvSpPr txBox="1"/>
      </xdr:nvSpPr>
      <xdr:spPr>
        <a:xfrm>
          <a:off x="4216400" y="8369300"/>
          <a:ext cx="13665200" cy="3174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10</xdr:row>
      <xdr:rowOff>177800</xdr:rowOff>
    </xdr:from>
    <xdr:to>
      <xdr:col>3</xdr:col>
      <xdr:colOff>1181100</xdr:colOff>
      <xdr:row>10</xdr:row>
      <xdr:rowOff>495300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F6CD76EB-7183-3148-A0C9-FBB748D8D943}"/>
            </a:ext>
          </a:extLst>
        </xdr:cNvPr>
        <xdr:cNvSpPr txBox="1"/>
      </xdr:nvSpPr>
      <xdr:spPr>
        <a:xfrm>
          <a:off x="558800" y="5829300"/>
          <a:ext cx="36322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8</xdr:row>
      <xdr:rowOff>177800</xdr:rowOff>
    </xdr:from>
    <xdr:to>
      <xdr:col>3</xdr:col>
      <xdr:colOff>1206500</xdr:colOff>
      <xdr:row>8</xdr:row>
      <xdr:rowOff>495300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DE8A1E3D-7062-BE4E-B3F9-3FC5528D2AD5}"/>
            </a:ext>
          </a:extLst>
        </xdr:cNvPr>
        <xdr:cNvSpPr txBox="1"/>
      </xdr:nvSpPr>
      <xdr:spPr>
        <a:xfrm>
          <a:off x="558800" y="4559300"/>
          <a:ext cx="36576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38100</xdr:colOff>
      <xdr:row>14</xdr:row>
      <xdr:rowOff>177800</xdr:rowOff>
    </xdr:from>
    <xdr:to>
      <xdr:col>3</xdr:col>
      <xdr:colOff>1206500</xdr:colOff>
      <xdr:row>14</xdr:row>
      <xdr:rowOff>495300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64C3F732-76E8-A842-B090-14C8CB05E2D3}"/>
            </a:ext>
          </a:extLst>
        </xdr:cNvPr>
        <xdr:cNvSpPr txBox="1"/>
      </xdr:nvSpPr>
      <xdr:spPr>
        <a:xfrm>
          <a:off x="571500" y="8369300"/>
          <a:ext cx="36449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12</xdr:row>
      <xdr:rowOff>152400</xdr:rowOff>
    </xdr:from>
    <xdr:to>
      <xdr:col>3</xdr:col>
      <xdr:colOff>1206500</xdr:colOff>
      <xdr:row>12</xdr:row>
      <xdr:rowOff>469900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7B3B73DD-20B2-5A43-A6A0-472427F5E44F}"/>
            </a:ext>
          </a:extLst>
        </xdr:cNvPr>
        <xdr:cNvSpPr txBox="1"/>
      </xdr:nvSpPr>
      <xdr:spPr>
        <a:xfrm>
          <a:off x="546100" y="7073900"/>
          <a:ext cx="36703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2171700</xdr:colOff>
      <xdr:row>1</xdr:row>
      <xdr:rowOff>635000</xdr:rowOff>
    </xdr:from>
    <xdr:to>
      <xdr:col>8</xdr:col>
      <xdr:colOff>2143108</xdr:colOff>
      <xdr:row>3</xdr:row>
      <xdr:rowOff>594910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ECE7D9E1-F444-864A-A8EF-514895DF7C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7600" y="825500"/>
          <a:ext cx="2447908" cy="116641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18" name="Rectangle 17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1BEE000-100F-654F-AEA1-5917CD8BA370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 Medium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 Medium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 Medium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 Medium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 Medium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 Medium" pitchFamily="2" charset="77"/>
            </a:rPr>
            <a:t>the OurFamilyWizard co-parenting app.</a:t>
          </a:r>
        </a:p>
        <a:p>
          <a:pPr algn="l"/>
          <a:endParaRPr lang="en-US" sz="1100">
            <a:solidFill>
              <a:schemeClr val="bg1"/>
            </a:solidFill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1206500</xdr:colOff>
      <xdr:row>8</xdr:row>
      <xdr:rowOff>165101</xdr:rowOff>
    </xdr:from>
    <xdr:to>
      <xdr:col>8</xdr:col>
      <xdr:colOff>2463800</xdr:colOff>
      <xdr:row>8</xdr:row>
      <xdr:rowOff>482601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7BD63A4C-DCA8-FA40-89AD-03C38AEAD602}"/>
            </a:ext>
          </a:extLst>
        </xdr:cNvPr>
        <xdr:cNvSpPr txBox="1"/>
      </xdr:nvSpPr>
      <xdr:spPr>
        <a:xfrm>
          <a:off x="4216400" y="4546601"/>
          <a:ext cx="136398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1193800</xdr:colOff>
      <xdr:row>12</xdr:row>
      <xdr:rowOff>165101</xdr:rowOff>
    </xdr:from>
    <xdr:to>
      <xdr:col>9</xdr:col>
      <xdr:colOff>12700</xdr:colOff>
      <xdr:row>12</xdr:row>
      <xdr:rowOff>482601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20A097F1-158B-474C-AC09-13FA94625701}"/>
            </a:ext>
          </a:extLst>
        </xdr:cNvPr>
        <xdr:cNvSpPr txBox="1"/>
      </xdr:nvSpPr>
      <xdr:spPr>
        <a:xfrm>
          <a:off x="4203700" y="7086601"/>
          <a:ext cx="136779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1206500</xdr:colOff>
      <xdr:row>10</xdr:row>
      <xdr:rowOff>177800</xdr:rowOff>
    </xdr:from>
    <xdr:to>
      <xdr:col>8</xdr:col>
      <xdr:colOff>2463800</xdr:colOff>
      <xdr:row>10</xdr:row>
      <xdr:rowOff>495300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E14E8458-7207-1844-B460-5894A62930C2}"/>
            </a:ext>
          </a:extLst>
        </xdr:cNvPr>
        <xdr:cNvSpPr txBox="1"/>
      </xdr:nvSpPr>
      <xdr:spPr>
        <a:xfrm>
          <a:off x="4216400" y="5829300"/>
          <a:ext cx="136398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B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1193800</xdr:colOff>
      <xdr:row>14</xdr:row>
      <xdr:rowOff>177800</xdr:rowOff>
    </xdr:from>
    <xdr:to>
      <xdr:col>3</xdr:col>
      <xdr:colOff>2463800</xdr:colOff>
      <xdr:row>14</xdr:row>
      <xdr:rowOff>495300</xdr:rowOff>
    </xdr:to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id="{1E2B388E-DA49-7B4D-93E0-7F225D842C56}"/>
            </a:ext>
          </a:extLst>
        </xdr:cNvPr>
        <xdr:cNvSpPr txBox="1"/>
      </xdr:nvSpPr>
      <xdr:spPr>
        <a:xfrm>
          <a:off x="4203700" y="8369300"/>
          <a:ext cx="12700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B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1193800</xdr:colOff>
      <xdr:row>6</xdr:row>
      <xdr:rowOff>177800</xdr:rowOff>
    </xdr:from>
    <xdr:to>
      <xdr:col>9</xdr:col>
      <xdr:colOff>12700</xdr:colOff>
      <xdr:row>6</xdr:row>
      <xdr:rowOff>495299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BC9E6599-C054-8F44-B435-298E93FC37EF}"/>
            </a:ext>
          </a:extLst>
        </xdr:cNvPr>
        <xdr:cNvSpPr txBox="1"/>
      </xdr:nvSpPr>
      <xdr:spPr>
        <a:xfrm>
          <a:off x="4203700" y="3289300"/>
          <a:ext cx="136779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 B</a:t>
          </a:r>
        </a:p>
      </xdr:txBody>
    </xdr:sp>
    <xdr:clientData/>
  </xdr:twoCellAnchor>
  <xdr:twoCellAnchor>
    <xdr:from>
      <xdr:col>2</xdr:col>
      <xdr:colOff>0</xdr:colOff>
      <xdr:row>10</xdr:row>
      <xdr:rowOff>177800</xdr:rowOff>
    </xdr:from>
    <xdr:to>
      <xdr:col>2</xdr:col>
      <xdr:colOff>1257300</xdr:colOff>
      <xdr:row>10</xdr:row>
      <xdr:rowOff>495299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95AA3F8C-0E4A-8E4F-901C-670E7FD21687}"/>
            </a:ext>
          </a:extLst>
        </xdr:cNvPr>
        <xdr:cNvSpPr txBox="1"/>
      </xdr:nvSpPr>
      <xdr:spPr>
        <a:xfrm>
          <a:off x="533400" y="5829300"/>
          <a:ext cx="12573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8</xdr:row>
      <xdr:rowOff>165100</xdr:rowOff>
    </xdr:from>
    <xdr:to>
      <xdr:col>3</xdr:col>
      <xdr:colOff>1206500</xdr:colOff>
      <xdr:row>8</xdr:row>
      <xdr:rowOff>482599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65C0DBF4-BD43-4B4E-A71A-B495F73E45A5}"/>
            </a:ext>
          </a:extLst>
        </xdr:cNvPr>
        <xdr:cNvSpPr txBox="1"/>
      </xdr:nvSpPr>
      <xdr:spPr>
        <a:xfrm>
          <a:off x="546100" y="4546600"/>
          <a:ext cx="36703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14</xdr:row>
      <xdr:rowOff>177800</xdr:rowOff>
    </xdr:from>
    <xdr:to>
      <xdr:col>2</xdr:col>
      <xdr:colOff>1282700</xdr:colOff>
      <xdr:row>14</xdr:row>
      <xdr:rowOff>495299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576F3EA5-420A-B24A-8C9A-39D9ECC6AC7E}"/>
            </a:ext>
          </a:extLst>
        </xdr:cNvPr>
        <xdr:cNvSpPr txBox="1"/>
      </xdr:nvSpPr>
      <xdr:spPr>
        <a:xfrm>
          <a:off x="558800" y="8369300"/>
          <a:ext cx="12573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12</xdr:row>
      <xdr:rowOff>165100</xdr:rowOff>
    </xdr:from>
    <xdr:to>
      <xdr:col>3</xdr:col>
      <xdr:colOff>1193800</xdr:colOff>
      <xdr:row>12</xdr:row>
      <xdr:rowOff>482599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7D1850A4-D2C4-8446-AE06-744D812B74D3}"/>
            </a:ext>
          </a:extLst>
        </xdr:cNvPr>
        <xdr:cNvSpPr txBox="1"/>
      </xdr:nvSpPr>
      <xdr:spPr>
        <a:xfrm>
          <a:off x="546100" y="7086600"/>
          <a:ext cx="36576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10</xdr:row>
      <xdr:rowOff>177800</xdr:rowOff>
    </xdr:from>
    <xdr:to>
      <xdr:col>3</xdr:col>
      <xdr:colOff>1206500</xdr:colOff>
      <xdr:row>10</xdr:row>
      <xdr:rowOff>495300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3B6E83BF-4421-F648-8A66-4DE97C8BFAA4}"/>
            </a:ext>
          </a:extLst>
        </xdr:cNvPr>
        <xdr:cNvSpPr txBox="1"/>
      </xdr:nvSpPr>
      <xdr:spPr>
        <a:xfrm>
          <a:off x="546100" y="5829300"/>
          <a:ext cx="36703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38100</xdr:colOff>
      <xdr:row>14</xdr:row>
      <xdr:rowOff>177800</xdr:rowOff>
    </xdr:from>
    <xdr:to>
      <xdr:col>3</xdr:col>
      <xdr:colOff>1206500</xdr:colOff>
      <xdr:row>14</xdr:row>
      <xdr:rowOff>495300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768F8D78-2F3F-BD40-9DB8-336856E3B09F}"/>
            </a:ext>
          </a:extLst>
        </xdr:cNvPr>
        <xdr:cNvSpPr txBox="1"/>
      </xdr:nvSpPr>
      <xdr:spPr>
        <a:xfrm>
          <a:off x="571500" y="8369300"/>
          <a:ext cx="36449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38100</xdr:colOff>
      <xdr:row>6</xdr:row>
      <xdr:rowOff>177800</xdr:rowOff>
    </xdr:from>
    <xdr:to>
      <xdr:col>3</xdr:col>
      <xdr:colOff>1206500</xdr:colOff>
      <xdr:row>6</xdr:row>
      <xdr:rowOff>495300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48DC791D-22A1-B948-A4A9-CF3949A48DDA}"/>
            </a:ext>
          </a:extLst>
        </xdr:cNvPr>
        <xdr:cNvSpPr txBox="1"/>
      </xdr:nvSpPr>
      <xdr:spPr>
        <a:xfrm>
          <a:off x="571500" y="4559300"/>
          <a:ext cx="36449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2171700</xdr:colOff>
      <xdr:row>1</xdr:row>
      <xdr:rowOff>635000</xdr:rowOff>
    </xdr:from>
    <xdr:to>
      <xdr:col>8</xdr:col>
      <xdr:colOff>2143108</xdr:colOff>
      <xdr:row>3</xdr:row>
      <xdr:rowOff>594910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F8299F3B-35B9-DB4A-92D7-7961F7215F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7600" y="825500"/>
          <a:ext cx="2447908" cy="116641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21</xdr:row>
      <xdr:rowOff>2762</xdr:rowOff>
    </xdr:to>
    <xdr:sp macro="" textlink="">
      <xdr:nvSpPr>
        <xdr:cNvPr id="18" name="Rectangle 17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3129FC9-AE11-944D-B5F2-8BC19986B395}"/>
            </a:ext>
          </a:extLst>
        </xdr:cNvPr>
        <xdr:cNvSpPr/>
      </xdr:nvSpPr>
      <xdr:spPr>
        <a:xfrm>
          <a:off x="546100" y="9489110"/>
          <a:ext cx="17322800" cy="27183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100">
            <a:solidFill>
              <a:schemeClr val="bg1"/>
            </a:solidFill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1206500</xdr:colOff>
      <xdr:row>14</xdr:row>
      <xdr:rowOff>165100</xdr:rowOff>
    </xdr:from>
    <xdr:to>
      <xdr:col>7</xdr:col>
      <xdr:colOff>12700</xdr:colOff>
      <xdr:row>14</xdr:row>
      <xdr:rowOff>482600</xdr:rowOff>
    </xdr:to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id="{019C5105-90B8-FE49-991A-46DB5FD47F02}"/>
            </a:ext>
          </a:extLst>
        </xdr:cNvPr>
        <xdr:cNvSpPr txBox="1"/>
      </xdr:nvSpPr>
      <xdr:spPr>
        <a:xfrm>
          <a:off x="4216400" y="8356600"/>
          <a:ext cx="87122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1181100</xdr:colOff>
      <xdr:row>8</xdr:row>
      <xdr:rowOff>177800</xdr:rowOff>
    </xdr:from>
    <xdr:to>
      <xdr:col>8</xdr:col>
      <xdr:colOff>2463800</xdr:colOff>
      <xdr:row>8</xdr:row>
      <xdr:rowOff>495300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7B05FF3F-3F7D-6F4C-B0C3-3A0AC849F1F4}"/>
            </a:ext>
          </a:extLst>
        </xdr:cNvPr>
        <xdr:cNvSpPr txBox="1"/>
      </xdr:nvSpPr>
      <xdr:spPr>
        <a:xfrm>
          <a:off x="4191000" y="4559300"/>
          <a:ext cx="136652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1193800</xdr:colOff>
      <xdr:row>12</xdr:row>
      <xdr:rowOff>165100</xdr:rowOff>
    </xdr:from>
    <xdr:to>
      <xdr:col>9</xdr:col>
      <xdr:colOff>0</xdr:colOff>
      <xdr:row>12</xdr:row>
      <xdr:rowOff>482600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B50F66AE-83D3-4F4B-9381-03BD33C23C27}"/>
            </a:ext>
          </a:extLst>
        </xdr:cNvPr>
        <xdr:cNvSpPr txBox="1"/>
      </xdr:nvSpPr>
      <xdr:spPr>
        <a:xfrm>
          <a:off x="4203700" y="7086600"/>
          <a:ext cx="136652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1206500</xdr:colOff>
      <xdr:row>10</xdr:row>
      <xdr:rowOff>165100</xdr:rowOff>
    </xdr:from>
    <xdr:to>
      <xdr:col>9</xdr:col>
      <xdr:colOff>18036</xdr:colOff>
      <xdr:row>10</xdr:row>
      <xdr:rowOff>482599</xdr:rowOff>
    </xdr:to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id="{C03A19AB-82B5-2A46-91D8-A13059987A42}"/>
            </a:ext>
          </a:extLst>
        </xdr:cNvPr>
        <xdr:cNvSpPr txBox="1"/>
      </xdr:nvSpPr>
      <xdr:spPr>
        <a:xfrm>
          <a:off x="4216400" y="5816600"/>
          <a:ext cx="13670536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8</xdr:row>
      <xdr:rowOff>177800</xdr:rowOff>
    </xdr:from>
    <xdr:to>
      <xdr:col>3</xdr:col>
      <xdr:colOff>1181100</xdr:colOff>
      <xdr:row>8</xdr:row>
      <xdr:rowOff>495299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8F12DEC5-6124-7F40-9B58-396DC90D1260}"/>
            </a:ext>
          </a:extLst>
        </xdr:cNvPr>
        <xdr:cNvSpPr txBox="1"/>
      </xdr:nvSpPr>
      <xdr:spPr>
        <a:xfrm>
          <a:off x="558800" y="4559300"/>
          <a:ext cx="36322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10</xdr:row>
      <xdr:rowOff>177800</xdr:rowOff>
    </xdr:from>
    <xdr:to>
      <xdr:col>2</xdr:col>
      <xdr:colOff>1270000</xdr:colOff>
      <xdr:row>10</xdr:row>
      <xdr:rowOff>495299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C008A3CE-5471-1141-9976-76C3F327C172}"/>
            </a:ext>
          </a:extLst>
        </xdr:cNvPr>
        <xdr:cNvSpPr txBox="1"/>
      </xdr:nvSpPr>
      <xdr:spPr>
        <a:xfrm>
          <a:off x="546100" y="5829300"/>
          <a:ext cx="1257300" cy="3174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12</xdr:row>
      <xdr:rowOff>165100</xdr:rowOff>
    </xdr:from>
    <xdr:to>
      <xdr:col>3</xdr:col>
      <xdr:colOff>1206500</xdr:colOff>
      <xdr:row>12</xdr:row>
      <xdr:rowOff>482599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950B4143-FEAB-9049-8A5B-D2CBDE9697AD}"/>
            </a:ext>
          </a:extLst>
        </xdr:cNvPr>
        <xdr:cNvSpPr txBox="1"/>
      </xdr:nvSpPr>
      <xdr:spPr>
        <a:xfrm>
          <a:off x="558800" y="7086600"/>
          <a:ext cx="36576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4</xdr:col>
      <xdr:colOff>0</xdr:colOff>
      <xdr:row>6</xdr:row>
      <xdr:rowOff>177800</xdr:rowOff>
    </xdr:from>
    <xdr:to>
      <xdr:col>8</xdr:col>
      <xdr:colOff>2463800</xdr:colOff>
      <xdr:row>6</xdr:row>
      <xdr:rowOff>495300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5ED02743-726E-C84F-BF7A-287B847B7F74}"/>
            </a:ext>
          </a:extLst>
        </xdr:cNvPr>
        <xdr:cNvSpPr txBox="1"/>
      </xdr:nvSpPr>
      <xdr:spPr>
        <a:xfrm>
          <a:off x="5486400" y="3289300"/>
          <a:ext cx="123698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38100</xdr:colOff>
      <xdr:row>10</xdr:row>
      <xdr:rowOff>165100</xdr:rowOff>
    </xdr:from>
    <xdr:to>
      <xdr:col>3</xdr:col>
      <xdr:colOff>1206500</xdr:colOff>
      <xdr:row>10</xdr:row>
      <xdr:rowOff>482599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16638DE4-B9E8-0549-932C-2ED7DB451875}"/>
            </a:ext>
          </a:extLst>
        </xdr:cNvPr>
        <xdr:cNvSpPr txBox="1"/>
      </xdr:nvSpPr>
      <xdr:spPr>
        <a:xfrm>
          <a:off x="571500" y="4546600"/>
          <a:ext cx="3644900" cy="3174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14</xdr:row>
      <xdr:rowOff>165100</xdr:rowOff>
    </xdr:from>
    <xdr:to>
      <xdr:col>3</xdr:col>
      <xdr:colOff>1206500</xdr:colOff>
      <xdr:row>14</xdr:row>
      <xdr:rowOff>482599</xdr:rowOff>
    </xdr:to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1EC7CFB3-6322-D84A-95D3-3B31FBA5C79A}"/>
            </a:ext>
          </a:extLst>
        </xdr:cNvPr>
        <xdr:cNvSpPr txBox="1"/>
      </xdr:nvSpPr>
      <xdr:spPr>
        <a:xfrm>
          <a:off x="546100" y="8356600"/>
          <a:ext cx="3670300" cy="3174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2184400</xdr:colOff>
      <xdr:row>1</xdr:row>
      <xdr:rowOff>622300</xdr:rowOff>
    </xdr:from>
    <xdr:to>
      <xdr:col>8</xdr:col>
      <xdr:colOff>2155808</xdr:colOff>
      <xdr:row>3</xdr:row>
      <xdr:rowOff>582210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BC18F82B-3600-E945-9224-A4E68C553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100300" y="812800"/>
          <a:ext cx="2447908" cy="116641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17" name="Rectangle 16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2CC798D-F2A4-A24D-87A6-BB4529921CE5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100">
            <a:solidFill>
              <a:schemeClr val="bg1"/>
            </a:solidFill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1143000</xdr:colOff>
      <xdr:row>10</xdr:row>
      <xdr:rowOff>177800</xdr:rowOff>
    </xdr:from>
    <xdr:to>
      <xdr:col>8</xdr:col>
      <xdr:colOff>2463800</xdr:colOff>
      <xdr:row>10</xdr:row>
      <xdr:rowOff>482601</xdr:rowOff>
    </xdr:to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B2895453-C959-9C4B-84C8-B20E6679BF09}"/>
            </a:ext>
          </a:extLst>
        </xdr:cNvPr>
        <xdr:cNvSpPr txBox="1"/>
      </xdr:nvSpPr>
      <xdr:spPr>
        <a:xfrm>
          <a:off x="4152900" y="5829300"/>
          <a:ext cx="13703300" cy="304801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1168400</xdr:colOff>
      <xdr:row>14</xdr:row>
      <xdr:rowOff>152400</xdr:rowOff>
    </xdr:from>
    <xdr:to>
      <xdr:col>9</xdr:col>
      <xdr:colOff>12700</xdr:colOff>
      <xdr:row>14</xdr:row>
      <xdr:rowOff>464103</xdr:rowOff>
    </xdr:to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id="{AD63A818-0CE3-9745-9306-92A6A92EC579}"/>
            </a:ext>
          </a:extLst>
        </xdr:cNvPr>
        <xdr:cNvSpPr txBox="1"/>
      </xdr:nvSpPr>
      <xdr:spPr>
        <a:xfrm>
          <a:off x="4178300" y="8343900"/>
          <a:ext cx="13703300" cy="311703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12700</xdr:colOff>
      <xdr:row>6</xdr:row>
      <xdr:rowOff>203200</xdr:rowOff>
    </xdr:from>
    <xdr:to>
      <xdr:col>8</xdr:col>
      <xdr:colOff>2463800</xdr:colOff>
      <xdr:row>6</xdr:row>
      <xdr:rowOff>520699</xdr:rowOff>
    </xdr:to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9E393A22-87AD-3749-9737-61FBBF3DF09A}"/>
            </a:ext>
          </a:extLst>
        </xdr:cNvPr>
        <xdr:cNvSpPr txBox="1"/>
      </xdr:nvSpPr>
      <xdr:spPr>
        <a:xfrm>
          <a:off x="12928600" y="3314700"/>
          <a:ext cx="49276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1193800</xdr:colOff>
      <xdr:row>8</xdr:row>
      <xdr:rowOff>203200</xdr:rowOff>
    </xdr:from>
    <xdr:to>
      <xdr:col>8</xdr:col>
      <xdr:colOff>2463800</xdr:colOff>
      <xdr:row>8</xdr:row>
      <xdr:rowOff>520700</xdr:rowOff>
    </xdr:to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9193B82F-0D5D-A742-BD34-289B1149A66F}"/>
            </a:ext>
          </a:extLst>
        </xdr:cNvPr>
        <xdr:cNvSpPr txBox="1"/>
      </xdr:nvSpPr>
      <xdr:spPr>
        <a:xfrm>
          <a:off x="4203700" y="4584700"/>
          <a:ext cx="136525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1155700</xdr:colOff>
      <xdr:row>12</xdr:row>
      <xdr:rowOff>152400</xdr:rowOff>
    </xdr:from>
    <xdr:to>
      <xdr:col>9</xdr:col>
      <xdr:colOff>0</xdr:colOff>
      <xdr:row>12</xdr:row>
      <xdr:rowOff>444500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F52C1A15-F4F4-D948-B925-F2249592F4B5}"/>
            </a:ext>
          </a:extLst>
        </xdr:cNvPr>
        <xdr:cNvSpPr txBox="1"/>
      </xdr:nvSpPr>
      <xdr:spPr>
        <a:xfrm>
          <a:off x="4165600" y="7073900"/>
          <a:ext cx="13703300" cy="2921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10</xdr:row>
      <xdr:rowOff>177800</xdr:rowOff>
    </xdr:from>
    <xdr:to>
      <xdr:col>3</xdr:col>
      <xdr:colOff>1143000</xdr:colOff>
      <xdr:row>10</xdr:row>
      <xdr:rowOff>482599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394B5C89-ECD4-5343-9627-9AF3F9A729AB}"/>
            </a:ext>
          </a:extLst>
        </xdr:cNvPr>
        <xdr:cNvSpPr txBox="1"/>
      </xdr:nvSpPr>
      <xdr:spPr>
        <a:xfrm>
          <a:off x="546100" y="5829300"/>
          <a:ext cx="3606800" cy="3047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8</xdr:row>
      <xdr:rowOff>203200</xdr:rowOff>
    </xdr:from>
    <xdr:to>
      <xdr:col>3</xdr:col>
      <xdr:colOff>1193800</xdr:colOff>
      <xdr:row>8</xdr:row>
      <xdr:rowOff>520699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5E219A90-C1C4-914C-8985-938006BEEF23}"/>
            </a:ext>
          </a:extLst>
        </xdr:cNvPr>
        <xdr:cNvSpPr txBox="1"/>
      </xdr:nvSpPr>
      <xdr:spPr>
        <a:xfrm>
          <a:off x="558800" y="4584700"/>
          <a:ext cx="36449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14</xdr:row>
      <xdr:rowOff>152400</xdr:rowOff>
    </xdr:from>
    <xdr:to>
      <xdr:col>3</xdr:col>
      <xdr:colOff>1193800</xdr:colOff>
      <xdr:row>14</xdr:row>
      <xdr:rowOff>469900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CB73B06F-77DE-5D44-A6D4-28849B28EC09}"/>
            </a:ext>
          </a:extLst>
        </xdr:cNvPr>
        <xdr:cNvSpPr txBox="1"/>
      </xdr:nvSpPr>
      <xdr:spPr>
        <a:xfrm>
          <a:off x="546100" y="8343900"/>
          <a:ext cx="36576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12</xdr:row>
      <xdr:rowOff>152400</xdr:rowOff>
    </xdr:from>
    <xdr:to>
      <xdr:col>3</xdr:col>
      <xdr:colOff>1155700</xdr:colOff>
      <xdr:row>12</xdr:row>
      <xdr:rowOff>444499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A0FD3802-A3CB-C248-8EAB-8781C9FF3230}"/>
            </a:ext>
          </a:extLst>
        </xdr:cNvPr>
        <xdr:cNvSpPr txBox="1"/>
      </xdr:nvSpPr>
      <xdr:spPr>
        <a:xfrm>
          <a:off x="558800" y="7073900"/>
          <a:ext cx="3606800" cy="2920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2171700</xdr:colOff>
      <xdr:row>1</xdr:row>
      <xdr:rowOff>635000</xdr:rowOff>
    </xdr:from>
    <xdr:to>
      <xdr:col>8</xdr:col>
      <xdr:colOff>2143108</xdr:colOff>
      <xdr:row>3</xdr:row>
      <xdr:rowOff>594910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1674250-E3D3-0B40-AFF1-DDC841524A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7600" y="825500"/>
          <a:ext cx="2447908" cy="116641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2" name="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A11A0F0-1050-834C-A26D-D7CB6E613AAE}"/>
            </a:ext>
          </a:extLst>
        </xdr:cNvPr>
        <xdr:cNvSpPr/>
      </xdr:nvSpPr>
      <xdr:spPr>
        <a:xfrm>
          <a:off x="546100" y="120291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700" b="0">
            <a:solidFill>
              <a:schemeClr val="bg1"/>
            </a:solidFill>
            <a:latin typeface="Montserrat" pitchFamily="2" charset="77"/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oneCellAnchor>
    <xdr:from>
      <xdr:col>5</xdr:col>
      <xdr:colOff>723900</xdr:colOff>
      <xdr:row>10</xdr:row>
      <xdr:rowOff>203200</xdr:rowOff>
    </xdr:from>
    <xdr:ext cx="184731" cy="252570"/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id="{FFAEC468-6F29-CFB7-6910-83CB2FABE6EC}"/>
            </a:ext>
          </a:extLst>
        </xdr:cNvPr>
        <xdr:cNvSpPr txBox="1"/>
      </xdr:nvSpPr>
      <xdr:spPr>
        <a:xfrm>
          <a:off x="8686800" y="5854700"/>
          <a:ext cx="184731" cy="25257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twoCellAnchor>
    <xdr:from>
      <xdr:col>3</xdr:col>
      <xdr:colOff>1219200</xdr:colOff>
      <xdr:row>6</xdr:row>
      <xdr:rowOff>139701</xdr:rowOff>
    </xdr:from>
    <xdr:to>
      <xdr:col>9</xdr:col>
      <xdr:colOff>0</xdr:colOff>
      <xdr:row>6</xdr:row>
      <xdr:rowOff>457201</xdr:rowOff>
    </xdr:to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id="{CC958846-8460-EF4A-968D-BF9136819143}"/>
            </a:ext>
          </a:extLst>
        </xdr:cNvPr>
        <xdr:cNvSpPr txBox="1"/>
      </xdr:nvSpPr>
      <xdr:spPr>
        <a:xfrm>
          <a:off x="4229100" y="3251201"/>
          <a:ext cx="136398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1181100</xdr:colOff>
      <xdr:row>10</xdr:row>
      <xdr:rowOff>177800</xdr:rowOff>
    </xdr:from>
    <xdr:to>
      <xdr:col>9</xdr:col>
      <xdr:colOff>0</xdr:colOff>
      <xdr:row>10</xdr:row>
      <xdr:rowOff>502203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42CE7369-3646-6947-9D5A-B4F701BEE393}"/>
            </a:ext>
          </a:extLst>
        </xdr:cNvPr>
        <xdr:cNvSpPr txBox="1"/>
      </xdr:nvSpPr>
      <xdr:spPr>
        <a:xfrm>
          <a:off x="4191000" y="5829300"/>
          <a:ext cx="13677900" cy="324403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1168400</xdr:colOff>
      <xdr:row>14</xdr:row>
      <xdr:rowOff>177800</xdr:rowOff>
    </xdr:from>
    <xdr:to>
      <xdr:col>5</xdr:col>
      <xdr:colOff>0</xdr:colOff>
      <xdr:row>14</xdr:row>
      <xdr:rowOff>502203</xdr:rowOff>
    </xdr:to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id="{E771938D-3B08-8145-B40C-EF978C076C5D}"/>
            </a:ext>
          </a:extLst>
        </xdr:cNvPr>
        <xdr:cNvSpPr txBox="1"/>
      </xdr:nvSpPr>
      <xdr:spPr>
        <a:xfrm>
          <a:off x="4178300" y="8369300"/>
          <a:ext cx="3784600" cy="324403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1181100</xdr:colOff>
      <xdr:row>8</xdr:row>
      <xdr:rowOff>190500</xdr:rowOff>
    </xdr:from>
    <xdr:to>
      <xdr:col>9</xdr:col>
      <xdr:colOff>0</xdr:colOff>
      <xdr:row>8</xdr:row>
      <xdr:rowOff>508000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8F3F5C06-CAF3-CC44-85E0-05D2B8118AB8}"/>
            </a:ext>
          </a:extLst>
        </xdr:cNvPr>
        <xdr:cNvSpPr txBox="1"/>
      </xdr:nvSpPr>
      <xdr:spPr>
        <a:xfrm>
          <a:off x="4191000" y="4572000"/>
          <a:ext cx="136779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B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1168400</xdr:colOff>
      <xdr:row>12</xdr:row>
      <xdr:rowOff>165100</xdr:rowOff>
    </xdr:from>
    <xdr:to>
      <xdr:col>9</xdr:col>
      <xdr:colOff>0</xdr:colOff>
      <xdr:row>12</xdr:row>
      <xdr:rowOff>482600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2120586C-C075-734E-8826-5BCA0C786220}"/>
            </a:ext>
          </a:extLst>
        </xdr:cNvPr>
        <xdr:cNvSpPr txBox="1"/>
      </xdr:nvSpPr>
      <xdr:spPr>
        <a:xfrm>
          <a:off x="4178300" y="7086600"/>
          <a:ext cx="136906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B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10</xdr:row>
      <xdr:rowOff>177800</xdr:rowOff>
    </xdr:from>
    <xdr:to>
      <xdr:col>3</xdr:col>
      <xdr:colOff>1181100</xdr:colOff>
      <xdr:row>10</xdr:row>
      <xdr:rowOff>495299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DB14D82-D9BE-454E-9137-AE65FFACC3C7}"/>
            </a:ext>
          </a:extLst>
        </xdr:cNvPr>
        <xdr:cNvSpPr txBox="1"/>
      </xdr:nvSpPr>
      <xdr:spPr>
        <a:xfrm>
          <a:off x="558800" y="5829300"/>
          <a:ext cx="36322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8</xdr:row>
      <xdr:rowOff>190500</xdr:rowOff>
    </xdr:from>
    <xdr:to>
      <xdr:col>3</xdr:col>
      <xdr:colOff>1168400</xdr:colOff>
      <xdr:row>8</xdr:row>
      <xdr:rowOff>507999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90344C1C-53D5-9A4F-B4E2-D2D3FEF3AAC9}"/>
            </a:ext>
          </a:extLst>
        </xdr:cNvPr>
        <xdr:cNvSpPr txBox="1"/>
      </xdr:nvSpPr>
      <xdr:spPr>
        <a:xfrm>
          <a:off x="558800" y="4572000"/>
          <a:ext cx="3619500" cy="3174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14</xdr:row>
      <xdr:rowOff>177800</xdr:rowOff>
    </xdr:from>
    <xdr:to>
      <xdr:col>3</xdr:col>
      <xdr:colOff>1168400</xdr:colOff>
      <xdr:row>14</xdr:row>
      <xdr:rowOff>495299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447EB9C2-ACE5-364A-8AB0-42E02D3E0DD4}"/>
            </a:ext>
          </a:extLst>
        </xdr:cNvPr>
        <xdr:cNvSpPr txBox="1"/>
      </xdr:nvSpPr>
      <xdr:spPr>
        <a:xfrm>
          <a:off x="558800" y="8369300"/>
          <a:ext cx="36195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12</xdr:row>
      <xdr:rowOff>165100</xdr:rowOff>
    </xdr:from>
    <xdr:to>
      <xdr:col>3</xdr:col>
      <xdr:colOff>1181100</xdr:colOff>
      <xdr:row>12</xdr:row>
      <xdr:rowOff>482599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9A644CE1-C038-9D4B-9117-890D6048DBE3}"/>
            </a:ext>
          </a:extLst>
        </xdr:cNvPr>
        <xdr:cNvSpPr txBox="1"/>
      </xdr:nvSpPr>
      <xdr:spPr>
        <a:xfrm>
          <a:off x="546100" y="7086600"/>
          <a:ext cx="3644900" cy="3174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0</xdr:colOff>
      <xdr:row>6</xdr:row>
      <xdr:rowOff>139700</xdr:rowOff>
    </xdr:from>
    <xdr:to>
      <xdr:col>3</xdr:col>
      <xdr:colOff>1206500</xdr:colOff>
      <xdr:row>6</xdr:row>
      <xdr:rowOff>457199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70241EC9-52E1-6749-8E17-477CD654F133}"/>
            </a:ext>
          </a:extLst>
        </xdr:cNvPr>
        <xdr:cNvSpPr txBox="1"/>
      </xdr:nvSpPr>
      <xdr:spPr>
        <a:xfrm>
          <a:off x="533400" y="3251200"/>
          <a:ext cx="36830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2171700</xdr:colOff>
      <xdr:row>1</xdr:row>
      <xdr:rowOff>635000</xdr:rowOff>
    </xdr:from>
    <xdr:to>
      <xdr:col>8</xdr:col>
      <xdr:colOff>2143108</xdr:colOff>
      <xdr:row>3</xdr:row>
      <xdr:rowOff>594910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A96731C2-D5C2-EF4A-AAD8-5F1DE3604B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7600" y="825500"/>
          <a:ext cx="2447908" cy="11664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Georgia">
      <a:majorFont>
        <a:latin typeface="Georgia" panose="02040502050405020303"/>
        <a:ea typeface=""/>
        <a:cs typeface="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Georgia" panose="02040502050405020303"/>
        <a:ea typeface=""/>
        <a:cs typeface="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tabColor rgb="FF172743"/>
    <pageSetUpPr fitToPage="1"/>
  </sheetPr>
  <dimension ref="B1:I22"/>
  <sheetViews>
    <sheetView showGridLines="0" zoomScaleNormal="100" workbookViewId="0">
      <pane ySplit="5" topLeftCell="A6" activePane="bottomLeft" state="frozen"/>
      <selection pane="bottomLeft" activeCell="K5" sqref="K5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/>
    <row r="2" spans="2:9" ht="75" customHeight="1" thickTop="1" x14ac:dyDescent="0.15">
      <c r="C2" s="193" t="s">
        <v>0</v>
      </c>
      <c r="D2" s="194"/>
      <c r="E2" s="194"/>
      <c r="F2" s="194"/>
      <c r="G2" s="194"/>
      <c r="H2" s="194"/>
      <c r="I2" s="195"/>
    </row>
    <row r="3" spans="2:9" s="16" customFormat="1" ht="20" customHeight="1" x14ac:dyDescent="0.15">
      <c r="C3" s="17" t="s">
        <v>1</v>
      </c>
      <c r="D3" s="142">
        <v>2023</v>
      </c>
      <c r="E3" s="19" t="s">
        <v>2</v>
      </c>
      <c r="F3" s="18" t="s">
        <v>3</v>
      </c>
      <c r="G3" s="20" t="s">
        <v>4</v>
      </c>
      <c r="H3" s="21"/>
      <c r="I3" s="22"/>
    </row>
    <row r="4" spans="2:9" ht="75" customHeight="1" x14ac:dyDescent="0.65">
      <c r="C4" s="144">
        <f>CalendarYear</f>
        <v>2023</v>
      </c>
      <c r="D4" s="199" t="s">
        <v>5</v>
      </c>
      <c r="E4" s="199"/>
      <c r="F4" s="199"/>
      <c r="G4" s="199"/>
      <c r="H4" s="199"/>
      <c r="I4" s="143"/>
    </row>
    <row r="5" spans="2:9" s="2" customFormat="1" ht="35" customHeight="1" x14ac:dyDescent="0.15">
      <c r="B5" s="84"/>
      <c r="C5" s="13" t="str">
        <f>WeekStart</f>
        <v>S</v>
      </c>
      <c r="D5" s="14" t="str">
        <f t="shared" ref="D5:I5" si="0">LEFT(TEXT(D6,"ddd"),1)</f>
        <v>M</v>
      </c>
      <c r="E5" s="14" t="str">
        <f t="shared" si="0"/>
        <v>T</v>
      </c>
      <c r="F5" s="14" t="str">
        <f t="shared" si="0"/>
        <v>W</v>
      </c>
      <c r="G5" s="14" t="str">
        <f t="shared" si="0"/>
        <v>T</v>
      </c>
      <c r="H5" s="14" t="str">
        <f t="shared" si="0"/>
        <v>F</v>
      </c>
      <c r="I5" s="15" t="str">
        <f t="shared" si="0"/>
        <v>S</v>
      </c>
    </row>
    <row r="6" spans="2:9" s="35" customFormat="1" ht="25" customHeight="1" x14ac:dyDescent="0.2">
      <c r="B6" s="79"/>
      <c r="C6" s="186">
        <f t="array" ref="C6:I6">DaysAndWeeks+DATE(CalendarYear,1,1)-WEEKDAY(DATE(CalendarYear,1,1),(WeekStart="M")+1)+1</f>
        <v>44927</v>
      </c>
      <c r="D6" s="25">
        <v>44928</v>
      </c>
      <c r="E6" s="25">
        <v>44929</v>
      </c>
      <c r="F6" s="25">
        <v>44930</v>
      </c>
      <c r="G6" s="147">
        <v>44931</v>
      </c>
      <c r="H6" s="25">
        <v>44932</v>
      </c>
      <c r="I6" s="26">
        <v>44933</v>
      </c>
    </row>
    <row r="7" spans="2:9" s="6" customFormat="1" ht="75" customHeight="1" x14ac:dyDescent="0.15">
      <c r="B7" s="77"/>
      <c r="C7" s="160"/>
      <c r="D7" s="129">
        <v>0.625</v>
      </c>
      <c r="E7" s="55"/>
      <c r="F7" s="9"/>
      <c r="G7" s="148"/>
      <c r="H7" s="7"/>
      <c r="I7" s="8"/>
    </row>
    <row r="8" spans="2:9" s="35" customFormat="1" ht="25" customHeight="1" x14ac:dyDescent="0.2">
      <c r="B8" s="79"/>
      <c r="C8" s="23">
        <f t="array" ref="C8:I8">DaysAndWeeks+DATE(CalendarYear,1,1)-WEEKDAY(DATE(CalendarYear,1,1),(WeekStart="M")+1)+8</f>
        <v>44934</v>
      </c>
      <c r="D8" s="146">
        <v>44935</v>
      </c>
      <c r="E8" s="146">
        <v>44936</v>
      </c>
      <c r="F8" s="146">
        <v>44937</v>
      </c>
      <c r="G8" s="146">
        <v>44938</v>
      </c>
      <c r="H8" s="114">
        <v>44939</v>
      </c>
      <c r="I8" s="26">
        <v>44940</v>
      </c>
    </row>
    <row r="9" spans="2:9" s="6" customFormat="1" ht="75" customHeight="1" x14ac:dyDescent="0.15">
      <c r="B9" s="77"/>
      <c r="D9" s="129">
        <v>0.625</v>
      </c>
      <c r="E9" s="125"/>
      <c r="F9" s="12"/>
      <c r="G9" s="127"/>
      <c r="H9" s="9"/>
      <c r="I9" s="10"/>
    </row>
    <row r="10" spans="2:9" s="35" customFormat="1" ht="25" customHeight="1" x14ac:dyDescent="0.2">
      <c r="B10" s="79"/>
      <c r="C10" s="23">
        <f t="array" ref="C10:I10">DaysAndWeeks+DATE(CalendarYear,1,1)-WEEKDAY(DATE(CalendarYear,1,1),(WeekStart="M")+1)+15</f>
        <v>44941</v>
      </c>
      <c r="D10" s="24">
        <v>44942</v>
      </c>
      <c r="E10" s="24">
        <v>44943</v>
      </c>
      <c r="F10" s="24">
        <v>44944</v>
      </c>
      <c r="G10" s="27">
        <v>44945</v>
      </c>
      <c r="H10" s="28">
        <v>44946</v>
      </c>
      <c r="I10" s="26">
        <v>44947</v>
      </c>
    </row>
    <row r="11" spans="2:9" s="6" customFormat="1" ht="75" customHeight="1" x14ac:dyDescent="0.15">
      <c r="B11" s="77"/>
      <c r="D11" s="129">
        <v>0.625</v>
      </c>
      <c r="E11" s="125"/>
      <c r="F11" s="12"/>
      <c r="G11" s="126"/>
      <c r="H11" s="11"/>
      <c r="I11" s="8"/>
    </row>
    <row r="12" spans="2:9" s="35" customFormat="1" ht="25" customHeight="1" x14ac:dyDescent="0.2">
      <c r="B12" s="79"/>
      <c r="C12" s="23">
        <f t="array" ref="C12:I12">DaysAndWeeks+DATE(CalendarYear,1,1)-WEEKDAY(DATE(CalendarYear,1,1),(WeekStart="M")+1)+22</f>
        <v>44948</v>
      </c>
      <c r="D12" s="24">
        <v>44949</v>
      </c>
      <c r="E12" s="24">
        <v>44950</v>
      </c>
      <c r="F12" s="24">
        <v>44951</v>
      </c>
      <c r="G12" s="24">
        <v>44952</v>
      </c>
      <c r="H12" s="25">
        <v>44953</v>
      </c>
      <c r="I12" s="26">
        <v>44954</v>
      </c>
    </row>
    <row r="13" spans="2:9" s="6" customFormat="1" ht="75" customHeight="1" x14ac:dyDescent="0.15">
      <c r="B13" s="77"/>
      <c r="D13" s="129">
        <v>0.625</v>
      </c>
      <c r="E13" s="125"/>
      <c r="F13" s="12"/>
      <c r="G13" s="127"/>
      <c r="H13" s="9"/>
      <c r="I13" s="10"/>
    </row>
    <row r="14" spans="2:9" s="35" customFormat="1" ht="25" customHeight="1" x14ac:dyDescent="0.2">
      <c r="B14" s="79"/>
      <c r="C14" s="23">
        <f t="array" ref="C14:I14">DaysAndWeeks+DATE(CalendarYear,1,1)-WEEKDAY(DATE(CalendarYear,1,1),(WeekStart="M")+1)+29</f>
        <v>44955</v>
      </c>
      <c r="D14" s="24">
        <v>44956</v>
      </c>
      <c r="E14" s="24">
        <v>44957</v>
      </c>
      <c r="F14" s="24">
        <v>44958</v>
      </c>
      <c r="G14" s="178">
        <v>44959</v>
      </c>
      <c r="H14" s="178">
        <v>44960</v>
      </c>
      <c r="I14" s="187">
        <v>44961</v>
      </c>
    </row>
    <row r="15" spans="2:9" s="6" customFormat="1" ht="75" customHeight="1" x14ac:dyDescent="0.15">
      <c r="B15" s="77"/>
      <c r="D15" s="129">
        <v>0.625</v>
      </c>
      <c r="E15" s="125"/>
      <c r="F15" s="12"/>
      <c r="G15" s="188"/>
      <c r="H15" s="189"/>
      <c r="I15" s="190"/>
    </row>
    <row r="16" spans="2:9" s="35" customFormat="1" ht="25" customHeight="1" x14ac:dyDescent="0.2">
      <c r="B16" s="79"/>
      <c r="C16" s="186">
        <f t="array" ref="C16:I16">DaysAndWeeks+DATE(CalendarYear,1,1)-WEEKDAY(DATE(CalendarYear,1,1),(WeekStart="M")+1)+36</f>
        <v>44962</v>
      </c>
      <c r="D16" s="178">
        <v>44963</v>
      </c>
      <c r="E16" s="29">
        <v>44964</v>
      </c>
      <c r="F16" s="29">
        <v>44965</v>
      </c>
      <c r="G16" s="29">
        <v>44966</v>
      </c>
      <c r="H16" s="29">
        <v>44967</v>
      </c>
      <c r="I16" s="30">
        <v>44968</v>
      </c>
    </row>
    <row r="17" spans="2:9" s="6" customFormat="1" ht="75" customHeight="1" x14ac:dyDescent="0.2">
      <c r="B17" s="77"/>
      <c r="C17" s="191"/>
      <c r="D17" s="192"/>
      <c r="E17" s="4"/>
      <c r="F17" s="4"/>
      <c r="G17" s="4"/>
      <c r="H17" s="4"/>
      <c r="I17" s="5"/>
    </row>
    <row r="18" spans="2:9" ht="125" customHeight="1" thickBot="1" x14ac:dyDescent="0.2">
      <c r="B18" s="78"/>
      <c r="C18" s="196" t="s">
        <v>6</v>
      </c>
      <c r="D18" s="197"/>
      <c r="E18" s="197"/>
      <c r="F18" s="197"/>
      <c r="G18" s="197"/>
      <c r="H18" s="197"/>
      <c r="I18" s="198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66" customHeight="1" x14ac:dyDescent="0.15">
      <c r="C21" s="6"/>
      <c r="D21" s="6"/>
      <c r="E21" s="6"/>
      <c r="F21" s="6"/>
      <c r="G21" s="6"/>
      <c r="H21" s="6"/>
      <c r="I21" s="6"/>
    </row>
    <row r="22" spans="2:9" ht="15" customHeight="1" x14ac:dyDescent="0.15">
      <c r="C22" s="6"/>
    </row>
  </sheetData>
  <dataConsolidate/>
  <mergeCells count="3">
    <mergeCell ref="C2:I2"/>
    <mergeCell ref="C18:I18"/>
    <mergeCell ref="D4:H4"/>
  </mergeCells>
  <conditionalFormatting sqref="C6:H6">
    <cfRule type="expression" dxfId="40" priority="6">
      <formula>DAY(C6)&gt;8</formula>
    </cfRule>
  </conditionalFormatting>
  <conditionalFormatting sqref="C14:I14 C18 C16:I16 D17:I17">
    <cfRule type="expression" dxfId="39" priority="4">
      <formula>AND(DAY(C14)&gt;=1,DAY(C14)&lt;=15)</formula>
    </cfRule>
  </conditionalFormatting>
  <conditionalFormatting sqref="C8:H8">
    <cfRule type="expression" dxfId="38" priority="2">
      <formula>DAY(C8)&gt;8</formula>
    </cfRule>
  </conditionalFormatting>
  <dataValidations xWindow="40" yWindow="320" count="1">
    <dataValidation type="list" allowBlank="1" showInputMessage="1" showErrorMessage="1" error="Select a day from the entries in the list. Select CANCEL, then ALT+DOWN ARROW to pick from the dropdown list" sqref="F3" xr:uid="{00000000-0002-0000-0000-000000000000}">
      <formula1>"M,S"</formula1>
    </dataValidation>
  </dataValidations>
  <hyperlinks>
    <hyperlink ref="G3" location="FEBRUARY!A1" tooltip="Navigation link to the next month" display="FEBRUARY" xr:uid="{00000000-0004-0000-0000-000000000000}"/>
  </hyperlinks>
  <printOptions horizontalCentered="1"/>
  <pageMargins left="0.5" right="0.5" top="0.4" bottom="0.4" header="0.3" footer="0.3"/>
  <pageSetup scale="52" fitToHeight="0" orientation="landscape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>
    <tabColor rgb="FF8FC6E2"/>
    <pageSetUpPr fitToPage="1"/>
  </sheetPr>
  <dimension ref="B1:I22"/>
  <sheetViews>
    <sheetView showGridLines="0" zoomScale="92" zoomScaleNormal="100" workbookViewId="0">
      <pane ySplit="5" topLeftCell="A6" activePane="bottomLeft" state="frozen"/>
      <selection pane="bottomLeft" activeCell="K6" sqref="K6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>
      <c r="C1" s="83"/>
      <c r="D1" s="83"/>
      <c r="E1" s="83"/>
      <c r="F1" s="83"/>
      <c r="G1" s="83"/>
      <c r="H1" s="83"/>
      <c r="I1" s="83"/>
    </row>
    <row r="2" spans="2:9" ht="75" customHeight="1" thickTop="1" x14ac:dyDescent="0.15">
      <c r="B2" s="78"/>
      <c r="C2" s="193" t="s">
        <v>0</v>
      </c>
      <c r="D2" s="194"/>
      <c r="E2" s="194"/>
      <c r="F2" s="194"/>
      <c r="G2" s="194"/>
      <c r="H2" s="194"/>
      <c r="I2" s="195"/>
    </row>
    <row r="3" spans="2:9" ht="20" customHeight="1" x14ac:dyDescent="0.15">
      <c r="B3" s="78"/>
      <c r="C3" s="50"/>
      <c r="D3" s="32"/>
      <c r="E3" s="32"/>
      <c r="F3" s="32"/>
      <c r="G3" s="50" t="s">
        <v>7</v>
      </c>
      <c r="H3" s="50" t="s">
        <v>8</v>
      </c>
      <c r="I3" s="91"/>
    </row>
    <row r="4" spans="2:9" ht="75" customHeight="1" x14ac:dyDescent="0.65">
      <c r="B4" s="78"/>
      <c r="C4" s="144">
        <f>CalendarYear</f>
        <v>2023</v>
      </c>
      <c r="D4" s="200" t="s">
        <v>9</v>
      </c>
      <c r="E4" s="200"/>
      <c r="F4" s="200"/>
      <c r="G4" s="200"/>
      <c r="H4" s="200"/>
      <c r="I4" s="145"/>
    </row>
    <row r="5" spans="2:9" ht="35" customHeight="1" x14ac:dyDescent="0.15">
      <c r="B5" s="78"/>
      <c r="C5" s="14" t="str">
        <f>WeekStart</f>
        <v>S</v>
      </c>
      <c r="D5" s="14" t="str">
        <f t="shared" ref="D5:I5" si="0">LEFT(TEXT(D6,"ddd"),1)</f>
        <v>M</v>
      </c>
      <c r="E5" s="14" t="str">
        <f t="shared" si="0"/>
        <v>T</v>
      </c>
      <c r="F5" s="14" t="str">
        <f t="shared" si="0"/>
        <v>W</v>
      </c>
      <c r="G5" s="14" t="str">
        <f t="shared" si="0"/>
        <v>T</v>
      </c>
      <c r="H5" s="14" t="str">
        <f t="shared" si="0"/>
        <v>F</v>
      </c>
      <c r="I5" s="15" t="str">
        <f t="shared" si="0"/>
        <v>S</v>
      </c>
    </row>
    <row r="6" spans="2:9" s="37" customFormat="1" ht="25" customHeight="1" x14ac:dyDescent="0.2">
      <c r="B6" s="81"/>
      <c r="C6" s="52">
        <f t="array" ref="C6:I6">DaysAndWeeks+DATE(CalendarYear,2,1)-WEEKDAY(DATE(CalendarYear,2,1),(WeekStart="M")+1)+1</f>
        <v>44955</v>
      </c>
      <c r="D6" s="43">
        <v>44956</v>
      </c>
      <c r="E6" s="41">
        <v>44957</v>
      </c>
      <c r="F6" s="41">
        <v>44958</v>
      </c>
      <c r="G6" s="114">
        <v>44959</v>
      </c>
      <c r="H6" s="114">
        <v>44960</v>
      </c>
      <c r="I6" s="115">
        <v>44961</v>
      </c>
    </row>
    <row r="7" spans="2:9" s="6" customFormat="1" ht="75" customHeight="1" x14ac:dyDescent="0.15">
      <c r="B7" s="77"/>
      <c r="C7" s="51"/>
      <c r="D7" s="34"/>
      <c r="E7" s="158"/>
      <c r="F7" s="159"/>
      <c r="H7" s="116"/>
      <c r="I7" s="117"/>
    </row>
    <row r="8" spans="2:9" s="37" customFormat="1" ht="25" customHeight="1" x14ac:dyDescent="0.2">
      <c r="B8" s="81"/>
      <c r="C8" s="120">
        <f t="array" ref="C8:I8">DaysAndWeeks+DATE(CalendarYear,2,1)-WEEKDAY(DATE(CalendarYear,2,1),(WeekStart="M")+1)+8</f>
        <v>44962</v>
      </c>
      <c r="D8" s="114">
        <v>44963</v>
      </c>
      <c r="E8" s="118">
        <v>44964</v>
      </c>
      <c r="F8" s="118">
        <v>44965</v>
      </c>
      <c r="G8" s="118">
        <v>44966</v>
      </c>
      <c r="H8" s="118">
        <v>44967</v>
      </c>
      <c r="I8" s="115">
        <v>44968</v>
      </c>
    </row>
    <row r="9" spans="2:9" s="57" customFormat="1" ht="75" customHeight="1" x14ac:dyDescent="0.15">
      <c r="B9" s="86"/>
      <c r="D9" s="129">
        <v>0.625</v>
      </c>
      <c r="E9" s="131"/>
      <c r="F9" s="119"/>
      <c r="G9" s="131"/>
      <c r="H9" s="119"/>
      <c r="I9" s="87"/>
    </row>
    <row r="10" spans="2:9" s="37" customFormat="1" ht="25" customHeight="1" x14ac:dyDescent="0.2">
      <c r="B10" s="81"/>
      <c r="C10" s="120">
        <f t="array" ref="C10:I10">DaysAndWeeks+DATE(CalendarYear,2,1)-WEEKDAY(DATE(CalendarYear,2,1),(WeekStart="M")+1)+15</f>
        <v>44969</v>
      </c>
      <c r="D10" s="114">
        <v>44970</v>
      </c>
      <c r="E10" s="114">
        <v>44971</v>
      </c>
      <c r="F10" s="114">
        <v>44972</v>
      </c>
      <c r="G10" s="114">
        <v>44973</v>
      </c>
      <c r="H10" s="114">
        <v>44974</v>
      </c>
      <c r="I10" s="115">
        <v>44975</v>
      </c>
    </row>
    <row r="11" spans="2:9" s="57" customFormat="1" ht="75" customHeight="1" x14ac:dyDescent="0.15">
      <c r="B11" s="86"/>
      <c r="C11" s="130"/>
      <c r="D11" s="130">
        <v>0.625</v>
      </c>
      <c r="E11" s="132"/>
      <c r="F11" s="138"/>
      <c r="G11" s="132"/>
      <c r="H11" s="56"/>
      <c r="I11" s="87"/>
    </row>
    <row r="12" spans="2:9" s="35" customFormat="1" ht="25" customHeight="1" x14ac:dyDescent="0.2">
      <c r="B12" s="79"/>
      <c r="C12" s="120">
        <f t="array" ref="C12:I12">DaysAndWeeks+DATE(CalendarYear,2,1)-WEEKDAY(DATE(CalendarYear,2,1),(WeekStart="M")+1)+22</f>
        <v>44976</v>
      </c>
      <c r="D12" s="114">
        <v>44977</v>
      </c>
      <c r="E12" s="114">
        <v>44978</v>
      </c>
      <c r="F12" s="114">
        <v>44979</v>
      </c>
      <c r="G12" s="114">
        <v>44980</v>
      </c>
      <c r="H12" s="114">
        <v>44981</v>
      </c>
      <c r="I12" s="115">
        <v>44982</v>
      </c>
    </row>
    <row r="13" spans="2:9" s="57" customFormat="1" ht="75" customHeight="1" x14ac:dyDescent="0.15">
      <c r="B13" s="86"/>
      <c r="C13" s="130"/>
      <c r="D13" s="132">
        <v>0.625</v>
      </c>
      <c r="F13" s="56"/>
      <c r="G13" s="132"/>
      <c r="H13" s="56"/>
      <c r="I13" s="87"/>
    </row>
    <row r="14" spans="2:9" s="35" customFormat="1" ht="25" customHeight="1" x14ac:dyDescent="0.2">
      <c r="B14" s="79"/>
      <c r="C14" s="120">
        <f t="array" ref="C14:I14">DaysAndWeeks+DATE(CalendarYear,2,1)-WEEKDAY(DATE(CalendarYear,2,1),(WeekStart="M")+1)+29</f>
        <v>44983</v>
      </c>
      <c r="D14" s="114">
        <v>44984</v>
      </c>
      <c r="E14" s="155">
        <v>44985</v>
      </c>
      <c r="F14" s="155">
        <v>44986</v>
      </c>
      <c r="G14" s="155">
        <v>44987</v>
      </c>
      <c r="H14" s="42">
        <v>44988</v>
      </c>
      <c r="I14" s="88">
        <v>44989</v>
      </c>
    </row>
    <row r="15" spans="2:9" s="57" customFormat="1" ht="75" customHeight="1" x14ac:dyDescent="0.15">
      <c r="B15" s="86"/>
      <c r="D15" s="130">
        <v>0.625</v>
      </c>
      <c r="E15" s="156"/>
      <c r="F15" s="157"/>
      <c r="G15" s="157"/>
      <c r="H15" s="60"/>
      <c r="I15" s="89"/>
    </row>
    <row r="16" spans="2:9" s="35" customFormat="1" ht="25" customHeight="1" x14ac:dyDescent="0.2">
      <c r="B16" s="79"/>
      <c r="C16" s="85">
        <f t="array" ref="C16:I16">DaysAndWeeks+DATE(CalendarYear,2,1)-WEEKDAY(DATE(CalendarYear,2,1),(WeekStart="M")+1)+36</f>
        <v>44990</v>
      </c>
      <c r="D16" s="41">
        <v>44991</v>
      </c>
      <c r="E16" s="41">
        <v>44992</v>
      </c>
      <c r="F16" s="41">
        <v>44993</v>
      </c>
      <c r="G16" s="41">
        <v>44994</v>
      </c>
      <c r="H16" s="41">
        <v>44995</v>
      </c>
      <c r="I16" s="90">
        <v>44996</v>
      </c>
    </row>
    <row r="17" spans="2:9" s="6" customFormat="1" ht="75" customHeight="1" x14ac:dyDescent="0.15">
      <c r="B17" s="77"/>
      <c r="C17" s="51"/>
      <c r="D17" s="3"/>
      <c r="E17" s="3"/>
      <c r="F17" s="3"/>
      <c r="G17" s="3"/>
      <c r="H17" s="3"/>
      <c r="I17" s="98"/>
    </row>
    <row r="18" spans="2:9" ht="125" customHeight="1" thickBot="1" x14ac:dyDescent="0.2">
      <c r="B18" s="78"/>
      <c r="C18" s="196" t="s">
        <v>6</v>
      </c>
      <c r="D18" s="197"/>
      <c r="E18" s="197"/>
      <c r="F18" s="197"/>
      <c r="G18" s="197"/>
      <c r="H18" s="197"/>
      <c r="I18" s="198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70" customHeight="1" x14ac:dyDescent="0.15">
      <c r="C21" s="6"/>
      <c r="D21" s="6"/>
      <c r="E21" s="6"/>
      <c r="F21" s="6"/>
      <c r="G21" s="6"/>
      <c r="H21" s="6"/>
      <c r="I21" s="6"/>
    </row>
    <row r="22" spans="2:9" x14ac:dyDescent="0.15">
      <c r="C22" s="6"/>
    </row>
  </sheetData>
  <mergeCells count="3">
    <mergeCell ref="C18:I18"/>
    <mergeCell ref="C2:I2"/>
    <mergeCell ref="D4:H4"/>
  </mergeCells>
  <conditionalFormatting sqref="E6:I6">
    <cfRule type="expression" dxfId="37" priority="7">
      <formula>DAY(E6)&gt;8</formula>
    </cfRule>
  </conditionalFormatting>
  <conditionalFormatting sqref="C14:I14 C16:I16 F15:I15 D15">
    <cfRule type="expression" dxfId="36" priority="6">
      <formula>AND(DAY(C14)&gt;=1,DAY(C14)&lt;=15)</formula>
    </cfRule>
  </conditionalFormatting>
  <conditionalFormatting sqref="C6:D6">
    <cfRule type="expression" dxfId="35" priority="5">
      <formula>DAY(C6)&gt;8</formula>
    </cfRule>
  </conditionalFormatting>
  <conditionalFormatting sqref="C8">
    <cfRule type="expression" dxfId="34" priority="4">
      <formula>DAY(C8)&gt;8</formula>
    </cfRule>
  </conditionalFormatting>
  <conditionalFormatting sqref="D8:E8">
    <cfRule type="expression" dxfId="33" priority="3">
      <formula>DAY(D8)&gt;8</formula>
    </cfRule>
  </conditionalFormatting>
  <conditionalFormatting sqref="C18">
    <cfRule type="expression" dxfId="32" priority="2">
      <formula>AND(DAY(C18)&gt;=1,DAY(C18)&lt;=15)</formula>
    </cfRule>
  </conditionalFormatting>
  <conditionalFormatting sqref="I17">
    <cfRule type="expression" dxfId="31" priority="1">
      <formula>AND(DAY(I17)&gt;=1,DAY(I17)&lt;=15)</formula>
    </cfRule>
  </conditionalFormatting>
  <hyperlinks>
    <hyperlink ref="H3" location="MARCH!A1" tooltip="Navigation link to the next month" display="MARCH" xr:uid="{00000000-0004-0000-0100-000000000000}"/>
    <hyperlink ref="G3" location="JANUARY!A1" tooltip="Navigation link to the previous month" display="JANUARY" xr:uid="{71D1C575-D984-224A-889F-51B370E9F67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>
    <tabColor rgb="FFCFAA49"/>
    <pageSetUpPr fitToPage="1"/>
  </sheetPr>
  <dimension ref="B1:I21"/>
  <sheetViews>
    <sheetView showGridLines="0" zoomScaleNormal="100" workbookViewId="0">
      <pane ySplit="5" topLeftCell="A6" activePane="bottomLeft" state="frozen"/>
      <selection pane="bottomLeft" activeCell="K6" sqref="K6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>
      <c r="C1" s="83"/>
      <c r="D1" s="83"/>
      <c r="E1" s="83"/>
      <c r="F1" s="83"/>
      <c r="G1" s="83"/>
      <c r="H1" s="83"/>
      <c r="I1" s="83"/>
    </row>
    <row r="2" spans="2:9" ht="75" customHeight="1" thickTop="1" x14ac:dyDescent="0.15">
      <c r="B2" s="78"/>
      <c r="C2" s="194" t="s">
        <v>0</v>
      </c>
      <c r="D2" s="194"/>
      <c r="E2" s="194"/>
      <c r="F2" s="194"/>
      <c r="G2" s="194"/>
      <c r="H2" s="194"/>
      <c r="I2" s="195"/>
    </row>
    <row r="3" spans="2:9" ht="20" customHeight="1" x14ac:dyDescent="0.15">
      <c r="B3" s="78"/>
      <c r="C3" s="33"/>
      <c r="D3" s="31"/>
      <c r="E3" s="31"/>
      <c r="F3" s="32"/>
      <c r="G3" s="50" t="s">
        <v>10</v>
      </c>
      <c r="H3" s="50" t="s">
        <v>11</v>
      </c>
      <c r="I3" s="96"/>
    </row>
    <row r="4" spans="2:9" ht="75" customHeight="1" x14ac:dyDescent="0.65">
      <c r="B4" s="78"/>
      <c r="C4" s="144">
        <f>CalendarYear</f>
        <v>2023</v>
      </c>
      <c r="D4" s="200" t="s">
        <v>12</v>
      </c>
      <c r="E4" s="200"/>
      <c r="F4" s="200"/>
      <c r="G4" s="200"/>
      <c r="H4" s="200"/>
      <c r="I4" s="145"/>
    </row>
    <row r="5" spans="2:9" ht="35" customHeight="1" x14ac:dyDescent="0.15">
      <c r="B5" s="78"/>
      <c r="C5" s="14" t="str">
        <f>WeekStart</f>
        <v>S</v>
      </c>
      <c r="D5" s="14" t="str">
        <f t="shared" ref="D5:I5" si="0">LEFT(TEXT(D6,"ddd"),1)</f>
        <v>M</v>
      </c>
      <c r="E5" s="14" t="str">
        <f t="shared" si="0"/>
        <v>T</v>
      </c>
      <c r="F5" s="14" t="str">
        <f t="shared" si="0"/>
        <v>W</v>
      </c>
      <c r="G5" s="14" t="str">
        <f t="shared" si="0"/>
        <v>T</v>
      </c>
      <c r="H5" s="14" t="str">
        <f t="shared" si="0"/>
        <v>F</v>
      </c>
      <c r="I5" s="15" t="str">
        <f t="shared" si="0"/>
        <v>S</v>
      </c>
    </row>
    <row r="6" spans="2:9" s="35" customFormat="1" ht="25" customHeight="1" x14ac:dyDescent="0.2">
      <c r="B6" s="79"/>
      <c r="C6" s="68">
        <f t="array" ref="C6:I6">DaysAndWeeks+DATE(CalendarYear,3,1)-WEEKDAY(DATE(CalendarYear,3,1),(WeekStart="M")+1)+1</f>
        <v>44983</v>
      </c>
      <c r="D6" s="38">
        <v>44984</v>
      </c>
      <c r="E6" s="41">
        <v>44985</v>
      </c>
      <c r="F6" s="41">
        <v>44986</v>
      </c>
      <c r="G6" s="41">
        <v>44987</v>
      </c>
      <c r="H6" s="36">
        <v>44988</v>
      </c>
      <c r="I6" s="72">
        <v>44989</v>
      </c>
    </row>
    <row r="7" spans="2:9" s="57" customFormat="1" ht="75" customHeight="1" x14ac:dyDescent="0.15">
      <c r="B7" s="86"/>
      <c r="C7" s="97"/>
      <c r="D7" s="59"/>
      <c r="E7" s="149"/>
      <c r="F7" s="60"/>
      <c r="G7" s="149"/>
      <c r="H7" s="56"/>
      <c r="I7" s="87"/>
    </row>
    <row r="8" spans="2:9" s="35" customFormat="1" ht="25" customHeight="1" x14ac:dyDescent="0.2">
      <c r="B8" s="79"/>
      <c r="C8" s="39">
        <f t="array" ref="C8:I8">DaysAndWeeks+DATE(CalendarYear,3,1)-WEEKDAY(DATE(CalendarYear,3,1),(WeekStart="M")+1)+8</f>
        <v>44990</v>
      </c>
      <c r="D8" s="36">
        <v>44991</v>
      </c>
      <c r="E8" s="36">
        <v>44992</v>
      </c>
      <c r="F8" s="36">
        <v>44993</v>
      </c>
      <c r="G8" s="39">
        <v>44994</v>
      </c>
      <c r="H8" s="36">
        <v>44995</v>
      </c>
      <c r="I8" s="72">
        <v>44996</v>
      </c>
    </row>
    <row r="9" spans="2:9" s="57" customFormat="1" ht="75" customHeight="1" x14ac:dyDescent="0.15">
      <c r="B9" s="86"/>
      <c r="D9" s="130">
        <v>0.625</v>
      </c>
      <c r="E9" s="132"/>
      <c r="F9" s="56"/>
      <c r="G9" s="133"/>
      <c r="H9" s="56"/>
      <c r="I9" s="87"/>
    </row>
    <row r="10" spans="2:9" s="35" customFormat="1" ht="25" customHeight="1" x14ac:dyDescent="0.2">
      <c r="B10" s="79"/>
      <c r="C10" s="39">
        <f t="array" ref="C10:I10">DaysAndWeeks+DATE(CalendarYear,3,1)-WEEKDAY(DATE(CalendarYear,3,1),(WeekStart="M")+1)+15</f>
        <v>44997</v>
      </c>
      <c r="D10" s="36">
        <v>44998</v>
      </c>
      <c r="E10" s="36">
        <v>44999</v>
      </c>
      <c r="F10" s="36">
        <v>45000</v>
      </c>
      <c r="G10" s="36">
        <v>45001</v>
      </c>
      <c r="H10" s="36">
        <v>45002</v>
      </c>
      <c r="I10" s="72">
        <v>45003</v>
      </c>
    </row>
    <row r="11" spans="2:9" s="57" customFormat="1" ht="75" customHeight="1" x14ac:dyDescent="0.15">
      <c r="B11" s="86"/>
      <c r="D11" s="130">
        <v>0.625</v>
      </c>
      <c r="E11" s="132"/>
      <c r="F11" s="56"/>
      <c r="G11" s="58"/>
      <c r="H11" s="56"/>
      <c r="I11" s="87"/>
    </row>
    <row r="12" spans="2:9" s="35" customFormat="1" ht="25" customHeight="1" x14ac:dyDescent="0.2">
      <c r="B12" s="79"/>
      <c r="C12" s="39">
        <f t="array" ref="C12:I12">DaysAndWeeks+DATE(CalendarYear,3,1)-WEEKDAY(DATE(CalendarYear,3,1),(WeekStart="M")+1)+22</f>
        <v>45004</v>
      </c>
      <c r="D12" s="36">
        <v>45005</v>
      </c>
      <c r="E12" s="36">
        <v>45006</v>
      </c>
      <c r="F12" s="36">
        <v>45007</v>
      </c>
      <c r="G12" s="36">
        <v>45008</v>
      </c>
      <c r="H12" s="40">
        <v>45009</v>
      </c>
      <c r="I12" s="92">
        <v>45010</v>
      </c>
    </row>
    <row r="13" spans="2:9" s="57" customFormat="1" ht="75" customHeight="1" x14ac:dyDescent="0.15">
      <c r="B13" s="86"/>
      <c r="D13" s="130">
        <v>0.625</v>
      </c>
      <c r="E13" s="132"/>
      <c r="F13" s="56"/>
      <c r="G13" s="132"/>
      <c r="H13" s="56"/>
      <c r="I13" s="87"/>
    </row>
    <row r="14" spans="2:9" s="35" customFormat="1" ht="25" customHeight="1" x14ac:dyDescent="0.2">
      <c r="B14" s="79"/>
      <c r="C14" s="46">
        <f t="array" ref="C14:I14">DaysAndWeeks+DATE(CalendarYear,3,1)-WEEKDAY(DATE(CalendarYear,3,1),(WeekStart="M")+1)+29</f>
        <v>45011</v>
      </c>
      <c r="D14" s="36">
        <v>45012</v>
      </c>
      <c r="E14" s="36">
        <v>45013</v>
      </c>
      <c r="F14" s="36">
        <v>45014</v>
      </c>
      <c r="G14" s="46">
        <v>45015</v>
      </c>
      <c r="H14" s="150">
        <v>45016</v>
      </c>
      <c r="I14" s="151">
        <v>45017</v>
      </c>
    </row>
    <row r="15" spans="2:9" s="57" customFormat="1" ht="75" customHeight="1" x14ac:dyDescent="0.15">
      <c r="B15" s="86"/>
      <c r="D15" s="130">
        <v>0.625</v>
      </c>
      <c r="E15" s="132"/>
      <c r="F15" s="56"/>
      <c r="G15" s="130"/>
      <c r="H15" s="152"/>
      <c r="I15" s="153"/>
    </row>
    <row r="16" spans="2:9" s="35" customFormat="1" ht="25" customHeight="1" x14ac:dyDescent="0.2">
      <c r="B16" s="79"/>
      <c r="C16" s="150">
        <f t="array" ref="C16:I16">DaysAndWeeks+DATE(CalendarYear,3,1)-WEEKDAY(DATE(CalendarYear,3,1),(WeekStart="M")+1)+36</f>
        <v>45018</v>
      </c>
      <c r="D16" s="38">
        <v>45019</v>
      </c>
      <c r="E16" s="38">
        <v>45020</v>
      </c>
      <c r="F16" s="38">
        <v>45021</v>
      </c>
      <c r="G16" s="38">
        <v>45022</v>
      </c>
      <c r="H16" s="38">
        <v>45023</v>
      </c>
      <c r="I16" s="74">
        <v>45024</v>
      </c>
    </row>
    <row r="17" spans="2:9" s="6" customFormat="1" ht="75" customHeight="1" x14ac:dyDescent="0.15">
      <c r="B17" s="77"/>
      <c r="C17" s="154"/>
      <c r="D17" s="44"/>
      <c r="E17" s="160"/>
      <c r="F17" s="44"/>
      <c r="G17" s="44"/>
      <c r="H17" s="44"/>
      <c r="I17" s="95"/>
    </row>
    <row r="18" spans="2:9" ht="125" customHeight="1" thickBot="1" x14ac:dyDescent="0.2">
      <c r="B18" s="78"/>
      <c r="C18" s="196" t="s">
        <v>6</v>
      </c>
      <c r="D18" s="197"/>
      <c r="E18" s="197"/>
      <c r="F18" s="197"/>
      <c r="G18" s="197"/>
      <c r="H18" s="197"/>
      <c r="I18" s="198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18:I18"/>
    <mergeCell ref="C2:I2"/>
    <mergeCell ref="D4:H4"/>
  </mergeCells>
  <conditionalFormatting sqref="C6:H6">
    <cfRule type="expression" dxfId="30" priority="4">
      <formula>DAY(C6)&gt;8</formula>
    </cfRule>
  </conditionalFormatting>
  <conditionalFormatting sqref="C14:I14 D15:I15 C16:I16 F17:I17 C17:D17">
    <cfRule type="expression" dxfId="29" priority="3">
      <formula>AND(DAY(C14)&gt;=1,DAY(C14)&lt;=15)</formula>
    </cfRule>
  </conditionalFormatting>
  <conditionalFormatting sqref="C18">
    <cfRule type="expression" dxfId="28" priority="2">
      <formula>AND(DAY(C18)&gt;=1,DAY(C18)&lt;=15)</formula>
    </cfRule>
  </conditionalFormatting>
  <conditionalFormatting sqref="C7">
    <cfRule type="expression" dxfId="27" priority="1">
      <formula>AND(DAY(C7)&gt;=1,DAY(C7)&lt;=15)</formula>
    </cfRule>
  </conditionalFormatting>
  <hyperlinks>
    <hyperlink ref="G3" location="FEBRUARY!A1" tooltip="Navigation link to the previous month" display="&lt;- FEBRUARY" xr:uid="{00000000-0004-0000-0200-000001000000}"/>
    <hyperlink ref="H3" location="APRIL!A1" tooltip="Navigation link to the next month" display="APRIL -&gt;" xr:uid="{00000000-0004-0000-0200-000000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6">
    <tabColor rgb="FF6E8390"/>
    <pageSetUpPr fitToPage="1"/>
  </sheetPr>
  <dimension ref="B1:I21"/>
  <sheetViews>
    <sheetView showGridLines="0" zoomScaleNormal="100" workbookViewId="0">
      <pane ySplit="5" topLeftCell="A6" activePane="bottomLeft" state="frozen"/>
      <selection pane="bottomLeft" activeCell="K5" sqref="K5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>
      <c r="C1" s="83"/>
      <c r="D1" s="83"/>
      <c r="E1" s="83"/>
      <c r="F1" s="83"/>
      <c r="G1" s="83"/>
      <c r="H1" s="83"/>
      <c r="I1" s="83"/>
    </row>
    <row r="2" spans="2:9" ht="75" customHeight="1" thickTop="1" x14ac:dyDescent="0.15">
      <c r="B2" s="78"/>
      <c r="C2" s="194" t="s">
        <v>0</v>
      </c>
      <c r="D2" s="194"/>
      <c r="E2" s="194"/>
      <c r="F2" s="194"/>
      <c r="G2" s="194"/>
      <c r="H2" s="194"/>
      <c r="I2" s="195"/>
    </row>
    <row r="3" spans="2:9" ht="20" customHeight="1" x14ac:dyDescent="0.15">
      <c r="B3" s="78"/>
      <c r="C3" s="20"/>
      <c r="D3" s="20"/>
      <c r="E3" s="47"/>
      <c r="F3" s="47"/>
      <c r="G3" s="20" t="s">
        <v>13</v>
      </c>
      <c r="H3" s="20" t="s">
        <v>14</v>
      </c>
      <c r="I3" s="100"/>
    </row>
    <row r="4" spans="2:9" ht="75" customHeight="1" x14ac:dyDescent="0.65">
      <c r="B4" s="78"/>
      <c r="C4" s="144">
        <f>CalendarYear</f>
        <v>2023</v>
      </c>
      <c r="D4" s="204" t="s">
        <v>15</v>
      </c>
      <c r="E4" s="204"/>
      <c r="F4" s="204"/>
      <c r="G4" s="204"/>
      <c r="H4" s="204"/>
      <c r="I4" s="145"/>
    </row>
    <row r="5" spans="2:9" ht="35" customHeight="1" x14ac:dyDescent="0.15">
      <c r="B5" s="78"/>
      <c r="C5" s="14" t="str">
        <f>WeekStart</f>
        <v>S</v>
      </c>
      <c r="D5" s="14" t="str">
        <f t="shared" ref="D5:I5" si="0">LEFT(TEXT(D6,"ddd"),1)</f>
        <v>M</v>
      </c>
      <c r="E5" s="14" t="str">
        <f t="shared" si="0"/>
        <v>T</v>
      </c>
      <c r="F5" s="14" t="str">
        <f t="shared" si="0"/>
        <v>W</v>
      </c>
      <c r="G5" s="14" t="str">
        <f t="shared" si="0"/>
        <v>T</v>
      </c>
      <c r="H5" s="14" t="str">
        <f t="shared" si="0"/>
        <v>F</v>
      </c>
      <c r="I5" s="15" t="str">
        <f t="shared" si="0"/>
        <v>S</v>
      </c>
    </row>
    <row r="6" spans="2:9" s="35" customFormat="1" ht="25" customHeight="1" x14ac:dyDescent="0.2">
      <c r="B6" s="79"/>
      <c r="C6" s="45">
        <f t="array" ref="C6:I6">DaysAndWeeks+DATE(CalendarYear,4,1)-WEEKDAY(DATE(CalendarYear,4,1),(WeekStart="M")+1)+1</f>
        <v>45011</v>
      </c>
      <c r="D6" s="146">
        <v>45012</v>
      </c>
      <c r="E6" s="146">
        <v>45013</v>
      </c>
      <c r="F6" s="146">
        <v>45014</v>
      </c>
      <c r="G6" s="146">
        <v>45015</v>
      </c>
      <c r="H6" s="36">
        <v>45016</v>
      </c>
      <c r="I6" s="72">
        <v>45017</v>
      </c>
    </row>
    <row r="7" spans="2:9" s="57" customFormat="1" ht="75" customHeight="1" x14ac:dyDescent="0.15">
      <c r="B7" s="86"/>
      <c r="C7" s="61"/>
      <c r="D7" s="130">
        <v>0.625</v>
      </c>
      <c r="E7" s="161"/>
      <c r="F7" s="157"/>
      <c r="G7" s="162"/>
      <c r="H7" s="56"/>
      <c r="I7" s="87"/>
    </row>
    <row r="8" spans="2:9" s="35" customFormat="1" ht="25" customHeight="1" x14ac:dyDescent="0.2">
      <c r="B8" s="79"/>
      <c r="C8" s="39">
        <f t="array" ref="C8:I8">DaysAndWeeks+DATE(CalendarYear,4,1)-WEEKDAY(DATE(CalendarYear,4,1),(WeekStart="M")+1)+8</f>
        <v>45018</v>
      </c>
      <c r="D8" s="36">
        <v>45019</v>
      </c>
      <c r="E8" s="36">
        <v>45020</v>
      </c>
      <c r="F8" s="36">
        <v>45021</v>
      </c>
      <c r="G8" s="36">
        <v>45022</v>
      </c>
      <c r="H8" s="36">
        <v>45023</v>
      </c>
      <c r="I8" s="72">
        <v>45024</v>
      </c>
    </row>
    <row r="9" spans="2:9" s="57" customFormat="1" ht="75" customHeight="1" x14ac:dyDescent="0.15">
      <c r="B9" s="86"/>
      <c r="C9" s="134"/>
      <c r="D9" s="130">
        <v>0.625</v>
      </c>
      <c r="E9" s="132"/>
      <c r="F9" s="56"/>
      <c r="G9" s="134"/>
      <c r="H9" s="56"/>
      <c r="I9" s="87"/>
    </row>
    <row r="10" spans="2:9" s="35" customFormat="1" ht="25" customHeight="1" x14ac:dyDescent="0.2">
      <c r="B10" s="79"/>
      <c r="C10" s="39">
        <f t="array" ref="C10:I10">DaysAndWeeks+DATE(CalendarYear,4,1)-WEEKDAY(DATE(CalendarYear,4,1),(WeekStart="M")+1)+15</f>
        <v>45025</v>
      </c>
      <c r="D10" s="36">
        <v>45026</v>
      </c>
      <c r="E10" s="36">
        <v>45027</v>
      </c>
      <c r="F10" s="36">
        <v>45028</v>
      </c>
      <c r="G10" s="36">
        <v>45029</v>
      </c>
      <c r="H10" s="36">
        <v>45030</v>
      </c>
      <c r="I10" s="72">
        <v>45031</v>
      </c>
    </row>
    <row r="11" spans="2:9" s="57" customFormat="1" ht="75" customHeight="1" x14ac:dyDescent="0.15">
      <c r="B11" s="86"/>
      <c r="C11" s="130"/>
      <c r="D11" s="130">
        <v>0.625</v>
      </c>
      <c r="E11" s="132"/>
      <c r="F11" s="56"/>
      <c r="G11" s="58"/>
      <c r="H11" s="56"/>
      <c r="I11" s="87"/>
    </row>
    <row r="12" spans="2:9" s="35" customFormat="1" ht="25" customHeight="1" x14ac:dyDescent="0.2">
      <c r="B12" s="79"/>
      <c r="C12" s="39">
        <f t="array" ref="C12:I12">DaysAndWeeks+DATE(CalendarYear,4,1)-WEEKDAY(DATE(CalendarYear,4,1),(WeekStart="M")+1)+22</f>
        <v>45032</v>
      </c>
      <c r="D12" s="36">
        <v>45033</v>
      </c>
      <c r="E12" s="36">
        <v>45034</v>
      </c>
      <c r="F12" s="36">
        <v>45035</v>
      </c>
      <c r="G12" s="36">
        <v>45036</v>
      </c>
      <c r="H12" s="36">
        <v>45037</v>
      </c>
      <c r="I12" s="72">
        <v>45038</v>
      </c>
    </row>
    <row r="13" spans="2:9" s="57" customFormat="1" ht="75" customHeight="1" x14ac:dyDescent="0.15">
      <c r="B13" s="86"/>
      <c r="C13" s="134"/>
      <c r="D13" s="130">
        <v>0.625</v>
      </c>
      <c r="E13" s="132"/>
      <c r="F13" s="56"/>
      <c r="G13" s="134"/>
      <c r="H13" s="56"/>
      <c r="I13" s="87"/>
    </row>
    <row r="14" spans="2:9" s="35" customFormat="1" ht="25" customHeight="1" x14ac:dyDescent="0.2">
      <c r="B14" s="79"/>
      <c r="C14" s="39">
        <f t="array" ref="C14:I14">DaysAndWeeks+DATE(CalendarYear,4,1)-WEEKDAY(DATE(CalendarYear,4,1),(WeekStart="M")+1)+29</f>
        <v>45039</v>
      </c>
      <c r="D14" s="36">
        <v>45040</v>
      </c>
      <c r="E14" s="36">
        <v>45041</v>
      </c>
      <c r="F14" s="41">
        <v>45042</v>
      </c>
      <c r="G14" s="41">
        <v>45043</v>
      </c>
      <c r="H14" s="41">
        <v>45044</v>
      </c>
      <c r="I14" s="90">
        <v>45045</v>
      </c>
    </row>
    <row r="15" spans="2:9" s="57" customFormat="1" ht="75" customHeight="1" x14ac:dyDescent="0.15">
      <c r="B15" s="86"/>
      <c r="C15" s="130"/>
      <c r="D15" s="130">
        <v>0.625</v>
      </c>
      <c r="E15" s="134"/>
      <c r="F15" s="60"/>
      <c r="G15" s="149"/>
      <c r="H15" s="60"/>
      <c r="I15" s="89"/>
    </row>
    <row r="16" spans="2:9" s="35" customFormat="1" ht="25" customHeight="1" x14ac:dyDescent="0.2">
      <c r="B16" s="79"/>
      <c r="C16" s="53">
        <f t="array" ref="C16:I16">DaysAndWeeks+DATE(CalendarYear,4,1)-WEEKDAY(DATE(CalendarYear,4,1),(WeekStart="M")+1)+36</f>
        <v>45046</v>
      </c>
      <c r="D16" s="54">
        <v>45047</v>
      </c>
      <c r="E16" s="54">
        <v>45048</v>
      </c>
      <c r="F16" s="54">
        <v>45049</v>
      </c>
      <c r="G16" s="54">
        <v>45050</v>
      </c>
      <c r="H16" s="54">
        <v>45051</v>
      </c>
      <c r="I16" s="99">
        <v>45052</v>
      </c>
    </row>
    <row r="17" spans="2:9" s="6" customFormat="1" ht="75" customHeight="1" x14ac:dyDescent="0.15">
      <c r="B17" s="77"/>
      <c r="C17" s="94"/>
      <c r="D17" s="44"/>
      <c r="E17" s="44"/>
      <c r="F17" s="44"/>
      <c r="G17" s="44"/>
      <c r="H17" s="44"/>
      <c r="I17" s="95"/>
    </row>
    <row r="18" spans="2:9" ht="125" customHeight="1" thickBot="1" x14ac:dyDescent="0.2">
      <c r="B18" s="78"/>
      <c r="C18" s="201" t="s">
        <v>6</v>
      </c>
      <c r="D18" s="202"/>
      <c r="E18" s="202"/>
      <c r="F18" s="202"/>
      <c r="G18" s="202"/>
      <c r="H18" s="202"/>
      <c r="I18" s="203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18:I18"/>
    <mergeCell ref="C2:I2"/>
    <mergeCell ref="D4:H4"/>
  </mergeCells>
  <conditionalFormatting sqref="C6:H6">
    <cfRule type="expression" dxfId="26" priority="3">
      <formula>DAY(C6)&gt;8</formula>
    </cfRule>
  </conditionalFormatting>
  <conditionalFormatting sqref="C14:I14 C16:I17 F15:I15">
    <cfRule type="expression" dxfId="25" priority="2">
      <formula>AND(DAY(C14)&gt;=1,DAY(C14)&lt;=15)</formula>
    </cfRule>
  </conditionalFormatting>
  <conditionalFormatting sqref="C18">
    <cfRule type="expression" dxfId="24" priority="1">
      <formula>AND(DAY(C18)&gt;=1,DAY(C18)&lt;=15)</formula>
    </cfRule>
  </conditionalFormatting>
  <hyperlinks>
    <hyperlink ref="G3" location="MARCH!A1" tooltip="Navigation link to the previous month" display="&lt;- MARCH" xr:uid="{00000000-0004-0000-0300-000001000000}"/>
    <hyperlink ref="H3" location="MAY!A1" tooltip="Navigation link to the next month" display="MAY -&gt;" xr:uid="{00000000-0004-0000-0300-000000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7">
    <tabColor rgb="FF172743"/>
    <pageSetUpPr fitToPage="1"/>
  </sheetPr>
  <dimension ref="B1:I21"/>
  <sheetViews>
    <sheetView showGridLines="0" zoomScaleNormal="100" workbookViewId="0">
      <pane ySplit="5" topLeftCell="A6" activePane="bottomLeft" state="frozen"/>
      <selection pane="bottomLeft" activeCell="K5" sqref="K5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>
      <c r="C1" s="83"/>
      <c r="D1" s="83"/>
      <c r="E1" s="83"/>
      <c r="F1" s="83"/>
      <c r="G1" s="83"/>
      <c r="H1" s="83"/>
      <c r="I1" s="83"/>
    </row>
    <row r="2" spans="2:9" ht="75" customHeight="1" thickTop="1" x14ac:dyDescent="0.15">
      <c r="B2" s="78"/>
      <c r="C2" s="194" t="s">
        <v>0</v>
      </c>
      <c r="D2" s="194"/>
      <c r="E2" s="194"/>
      <c r="F2" s="194"/>
      <c r="G2" s="194"/>
      <c r="H2" s="194"/>
      <c r="I2" s="195"/>
    </row>
    <row r="3" spans="2:9" ht="20" customHeight="1" x14ac:dyDescent="0.3">
      <c r="B3" s="78"/>
      <c r="C3" s="62"/>
      <c r="D3" s="63"/>
      <c r="E3" s="63"/>
      <c r="F3" s="31"/>
      <c r="G3" s="20" t="s">
        <v>16</v>
      </c>
      <c r="H3" s="20" t="s">
        <v>17</v>
      </c>
      <c r="I3" s="82"/>
    </row>
    <row r="4" spans="2:9" ht="75" customHeight="1" x14ac:dyDescent="0.65">
      <c r="B4" s="78"/>
      <c r="C4" s="144">
        <f>CalendarYear</f>
        <v>2023</v>
      </c>
      <c r="D4" s="204" t="s">
        <v>18</v>
      </c>
      <c r="E4" s="204"/>
      <c r="F4" s="204"/>
      <c r="G4" s="204"/>
      <c r="H4" s="204"/>
      <c r="I4" s="145"/>
    </row>
    <row r="5" spans="2:9" ht="35" customHeight="1" x14ac:dyDescent="0.15">
      <c r="B5" s="78"/>
      <c r="C5" s="14" t="str">
        <f>WeekStart</f>
        <v>S</v>
      </c>
      <c r="D5" s="14" t="str">
        <f t="shared" ref="D5:I5" si="0">LEFT(TEXT(D6,"ddd"),1)</f>
        <v>M</v>
      </c>
      <c r="E5" s="14" t="str">
        <f t="shared" si="0"/>
        <v>T</v>
      </c>
      <c r="F5" s="14" t="str">
        <f t="shared" si="0"/>
        <v>W</v>
      </c>
      <c r="G5" s="14" t="str">
        <f t="shared" si="0"/>
        <v>T</v>
      </c>
      <c r="H5" s="14" t="str">
        <f t="shared" si="0"/>
        <v>F</v>
      </c>
      <c r="I5" s="15" t="str">
        <f t="shared" si="0"/>
        <v>S</v>
      </c>
    </row>
    <row r="6" spans="2:9" s="37" customFormat="1" ht="25" customHeight="1" x14ac:dyDescent="0.2">
      <c r="B6" s="81"/>
      <c r="C6" s="163">
        <f t="array" ref="C6:I6">DaysAndWeeks+DATE(CalendarYear,5,1)-WEEKDAY(DATE(CalendarYear,5,1),(WeekStart="M")+1)+1</f>
        <v>45046</v>
      </c>
      <c r="D6" s="41">
        <v>45047</v>
      </c>
      <c r="E6" s="164">
        <v>45048</v>
      </c>
      <c r="F6" s="121">
        <v>45049</v>
      </c>
      <c r="G6" s="121">
        <v>45050</v>
      </c>
      <c r="H6" s="121">
        <v>45051</v>
      </c>
      <c r="I6" s="122">
        <v>45052</v>
      </c>
    </row>
    <row r="7" spans="2:9" s="57" customFormat="1" ht="75" customHeight="1" x14ac:dyDescent="0.15">
      <c r="B7" s="86"/>
      <c r="C7" s="165"/>
      <c r="D7" s="166"/>
      <c r="E7" s="167"/>
      <c r="F7" s="56"/>
      <c r="G7" s="135"/>
      <c r="H7" s="56"/>
      <c r="I7" s="87"/>
    </row>
    <row r="8" spans="2:9" s="37" customFormat="1" ht="25" customHeight="1" x14ac:dyDescent="0.2">
      <c r="B8" s="81"/>
      <c r="C8" s="120">
        <f t="array" ref="C8:I8">DaysAndWeeks+DATE(CalendarYear,5,1)-WEEKDAY(DATE(CalendarYear,5,1),(WeekStart="M")+1)+8</f>
        <v>45053</v>
      </c>
      <c r="D8" s="114">
        <v>45054</v>
      </c>
      <c r="E8" s="114">
        <v>45055</v>
      </c>
      <c r="F8" s="114">
        <v>45056</v>
      </c>
      <c r="G8" s="114">
        <v>45057</v>
      </c>
      <c r="H8" s="114">
        <v>45058</v>
      </c>
      <c r="I8" s="115">
        <v>45059</v>
      </c>
    </row>
    <row r="9" spans="2:9" s="57" customFormat="1" ht="75" customHeight="1" x14ac:dyDescent="0.15">
      <c r="B9" s="86"/>
      <c r="C9" s="134"/>
      <c r="D9" s="130">
        <v>0.625</v>
      </c>
      <c r="E9" s="135"/>
      <c r="F9" s="56"/>
      <c r="G9" s="135"/>
      <c r="H9" s="56"/>
      <c r="I9" s="87"/>
    </row>
    <row r="10" spans="2:9" s="37" customFormat="1" ht="25" customHeight="1" x14ac:dyDescent="0.2">
      <c r="B10" s="81"/>
      <c r="C10" s="120">
        <f t="array" ref="C10:I10">DaysAndWeeks+DATE(CalendarYear,5,1)-WEEKDAY(DATE(CalendarYear,5,1),(WeekStart="M")+1)+15</f>
        <v>45060</v>
      </c>
      <c r="D10" s="114">
        <v>45061</v>
      </c>
      <c r="E10" s="114">
        <v>45062</v>
      </c>
      <c r="F10" s="123">
        <v>45063</v>
      </c>
      <c r="G10" s="114">
        <v>45064</v>
      </c>
      <c r="H10" s="114">
        <v>45065</v>
      </c>
      <c r="I10" s="115">
        <v>45066</v>
      </c>
    </row>
    <row r="11" spans="2:9" s="57" customFormat="1" ht="75" customHeight="1" x14ac:dyDescent="0.15">
      <c r="B11" s="86"/>
      <c r="C11" s="134"/>
      <c r="D11" s="130">
        <v>0.625</v>
      </c>
      <c r="E11" s="135"/>
      <c r="F11" s="124"/>
      <c r="G11" s="135"/>
      <c r="H11" s="56"/>
      <c r="I11" s="87"/>
    </row>
    <row r="12" spans="2:9" s="37" customFormat="1" ht="25" customHeight="1" x14ac:dyDescent="0.2">
      <c r="B12" s="81"/>
      <c r="C12" s="120">
        <f t="array" ref="C12:I12">DaysAndWeeks+DATE(CalendarYear,5,1)-WEEKDAY(DATE(CalendarYear,5,1),(WeekStart="M")+1)+22</f>
        <v>45067</v>
      </c>
      <c r="D12" s="114">
        <v>45068</v>
      </c>
      <c r="E12" s="114">
        <v>45069</v>
      </c>
      <c r="F12" s="114">
        <v>45070</v>
      </c>
      <c r="G12" s="114">
        <v>45071</v>
      </c>
      <c r="H12" s="114">
        <v>45072</v>
      </c>
      <c r="I12" s="115">
        <v>45073</v>
      </c>
    </row>
    <row r="13" spans="2:9" s="57" customFormat="1" ht="75" customHeight="1" x14ac:dyDescent="0.15">
      <c r="B13" s="86"/>
      <c r="C13" s="134"/>
      <c r="D13" s="130">
        <v>0.625</v>
      </c>
      <c r="E13" s="135"/>
      <c r="F13" s="56"/>
      <c r="G13" s="135"/>
      <c r="H13" s="56"/>
      <c r="I13" s="87"/>
    </row>
    <row r="14" spans="2:9" s="37" customFormat="1" ht="25" customHeight="1" x14ac:dyDescent="0.2">
      <c r="B14" s="81"/>
      <c r="C14" s="120">
        <f t="array" ref="C14:I14">DaysAndWeeks+DATE(CalendarYear,5,1)-WEEKDAY(DATE(CalendarYear,5,1),(WeekStart="M")+1)+29</f>
        <v>45074</v>
      </c>
      <c r="D14" s="114">
        <v>45075</v>
      </c>
      <c r="E14" s="114">
        <v>45076</v>
      </c>
      <c r="F14" s="114">
        <v>45077</v>
      </c>
      <c r="G14" s="146">
        <v>45078</v>
      </c>
      <c r="H14" s="146">
        <v>45079</v>
      </c>
      <c r="I14" s="74">
        <v>45080</v>
      </c>
    </row>
    <row r="15" spans="2:9" s="57" customFormat="1" ht="75" customHeight="1" x14ac:dyDescent="0.15">
      <c r="B15" s="86"/>
      <c r="C15" s="134"/>
      <c r="D15" s="130">
        <v>0.625</v>
      </c>
      <c r="E15" s="135"/>
      <c r="F15" s="56"/>
      <c r="G15" s="157"/>
      <c r="H15" s="157"/>
      <c r="I15" s="93"/>
    </row>
    <row r="16" spans="2:9" s="35" customFormat="1" ht="25" customHeight="1" x14ac:dyDescent="0.2">
      <c r="B16" s="79"/>
      <c r="C16" s="45">
        <f t="array" ref="C16:I16">DaysAndWeeks+DATE(CalendarYear,5,1)-WEEKDAY(DATE(CalendarYear,5,1),(WeekStart="M")+1)+36</f>
        <v>45081</v>
      </c>
      <c r="D16" s="38">
        <v>45082</v>
      </c>
      <c r="E16" s="38">
        <v>45083</v>
      </c>
      <c r="F16" s="38">
        <v>45084</v>
      </c>
      <c r="G16" s="38">
        <v>45085</v>
      </c>
      <c r="H16" s="38">
        <v>45086</v>
      </c>
      <c r="I16" s="74">
        <v>45087</v>
      </c>
    </row>
    <row r="17" spans="2:9" ht="75" customHeight="1" x14ac:dyDescent="0.15">
      <c r="B17" s="78"/>
      <c r="C17" s="49"/>
      <c r="D17" s="48"/>
      <c r="E17" s="48"/>
      <c r="F17" s="48"/>
      <c r="G17" s="48"/>
      <c r="H17" s="48"/>
      <c r="I17" s="101"/>
    </row>
    <row r="18" spans="2:9" ht="125" customHeight="1" thickBot="1" x14ac:dyDescent="0.2">
      <c r="B18" s="78"/>
      <c r="C18" s="196" t="s">
        <v>6</v>
      </c>
      <c r="D18" s="197"/>
      <c r="E18" s="197"/>
      <c r="F18" s="197"/>
      <c r="G18" s="197"/>
      <c r="H18" s="197"/>
      <c r="I18" s="198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18:I18"/>
    <mergeCell ref="C2:I2"/>
    <mergeCell ref="D4:H4"/>
  </mergeCells>
  <conditionalFormatting sqref="C6:H6">
    <cfRule type="expression" dxfId="23" priority="3">
      <formula>DAY(C6)&gt;8</formula>
    </cfRule>
  </conditionalFormatting>
  <conditionalFormatting sqref="C14:I14 C16:I17 C15 E15:I15">
    <cfRule type="expression" dxfId="22" priority="2">
      <formula>AND(DAY(C14)&gt;=1,DAY(C14)&lt;=15)</formula>
    </cfRule>
  </conditionalFormatting>
  <conditionalFormatting sqref="C18">
    <cfRule type="expression" dxfId="21" priority="1">
      <formula>AND(DAY(C18)&gt;=1,DAY(C18)&lt;=15)</formula>
    </cfRule>
  </conditionalFormatting>
  <hyperlinks>
    <hyperlink ref="G3" location="APRIL!A1" tooltip="Navigation link to the previous month" display="&lt;- APRIL" xr:uid="{00000000-0004-0000-0400-000001000000}"/>
    <hyperlink ref="H3" location="JUNE!A1" tooltip="Navigation link to the next month" display="JUNE -&gt;" xr:uid="{00000000-0004-0000-0400-000000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8">
    <tabColor rgb="FF8FC6E2"/>
    <pageSetUpPr fitToPage="1"/>
  </sheetPr>
  <dimension ref="B1:I21"/>
  <sheetViews>
    <sheetView showGridLines="0" zoomScaleNormal="100" workbookViewId="0">
      <pane ySplit="5" topLeftCell="A6" activePane="bottomLeft" state="frozen"/>
      <selection pane="bottomLeft" activeCell="K4" sqref="K4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>
      <c r="C1" s="83"/>
      <c r="D1" s="83"/>
      <c r="E1" s="83"/>
      <c r="F1" s="83"/>
      <c r="G1" s="83"/>
      <c r="H1" s="83"/>
      <c r="I1" s="83"/>
    </row>
    <row r="2" spans="2:9" ht="75" customHeight="1" thickTop="1" x14ac:dyDescent="0.15">
      <c r="B2" s="78"/>
      <c r="C2" s="194" t="s">
        <v>0</v>
      </c>
      <c r="D2" s="194"/>
      <c r="E2" s="194"/>
      <c r="F2" s="194"/>
      <c r="G2" s="194"/>
      <c r="H2" s="194"/>
      <c r="I2" s="195"/>
    </row>
    <row r="3" spans="2:9" ht="20" customHeight="1" x14ac:dyDescent="0.3">
      <c r="B3" s="78"/>
      <c r="C3" s="62"/>
      <c r="D3" s="63"/>
      <c r="E3" s="63"/>
      <c r="F3" s="64"/>
      <c r="G3" s="20" t="s">
        <v>19</v>
      </c>
      <c r="H3" s="20" t="s">
        <v>20</v>
      </c>
      <c r="I3" s="82"/>
    </row>
    <row r="4" spans="2:9" ht="75" customHeight="1" x14ac:dyDescent="0.65">
      <c r="B4" s="78"/>
      <c r="C4" s="144">
        <f>CalendarYear</f>
        <v>2023</v>
      </c>
      <c r="D4" s="204" t="s">
        <v>21</v>
      </c>
      <c r="E4" s="204"/>
      <c r="F4" s="204"/>
      <c r="G4" s="204"/>
      <c r="H4" s="204"/>
      <c r="I4" s="145"/>
    </row>
    <row r="5" spans="2:9" ht="35" customHeight="1" x14ac:dyDescent="0.15">
      <c r="B5" s="78"/>
      <c r="C5" s="14" t="str">
        <f>WeekStart</f>
        <v>S</v>
      </c>
      <c r="D5" s="14" t="str">
        <f t="shared" ref="D5:I5" si="0">LEFT(TEXT(D6,"ddd"),1)</f>
        <v>M</v>
      </c>
      <c r="E5" s="14" t="str">
        <f t="shared" si="0"/>
        <v>T</v>
      </c>
      <c r="F5" s="14" t="str">
        <f t="shared" si="0"/>
        <v>W</v>
      </c>
      <c r="G5" s="14" t="str">
        <f t="shared" si="0"/>
        <v>T</v>
      </c>
      <c r="H5" s="14" t="str">
        <f t="shared" si="0"/>
        <v>F</v>
      </c>
      <c r="I5" s="15" t="str">
        <f t="shared" si="0"/>
        <v>S</v>
      </c>
    </row>
    <row r="6" spans="2:9" s="35" customFormat="1" ht="25" customHeight="1" x14ac:dyDescent="0.2">
      <c r="B6" s="79"/>
      <c r="C6" s="45">
        <f t="array" ref="C6:I6">DaysAndWeeks+DATE(CalendarYear,6,1)-WEEKDAY(DATE(CalendarYear,6,1),(WeekStart="M")+1)+1</f>
        <v>45074</v>
      </c>
      <c r="D6" s="38">
        <v>45075</v>
      </c>
      <c r="E6" s="38">
        <v>45076</v>
      </c>
      <c r="F6" s="41">
        <v>45077</v>
      </c>
      <c r="G6" s="41">
        <v>45078</v>
      </c>
      <c r="H6" s="41">
        <v>45079</v>
      </c>
      <c r="I6" s="72">
        <v>45080</v>
      </c>
    </row>
    <row r="7" spans="2:9" s="70" customFormat="1" ht="75" customHeight="1" x14ac:dyDescent="0.15">
      <c r="B7" s="80"/>
      <c r="C7" s="71"/>
      <c r="D7" s="69"/>
      <c r="E7" s="137"/>
      <c r="F7" s="166"/>
      <c r="G7" s="168"/>
      <c r="H7" s="169"/>
      <c r="I7" s="73"/>
    </row>
    <row r="8" spans="2:9" s="37" customFormat="1" ht="25" customHeight="1" x14ac:dyDescent="0.2">
      <c r="B8" s="81"/>
      <c r="C8" s="39">
        <f t="array" ref="C8:I8">DaysAndWeeks+DATE(CalendarYear,6,1)-WEEKDAY(DATE(CalendarYear,6,1),(WeekStart="M")+1)+8</f>
        <v>45081</v>
      </c>
      <c r="D8" s="36">
        <v>45082</v>
      </c>
      <c r="E8" s="36">
        <v>45083</v>
      </c>
      <c r="F8" s="36">
        <v>45084</v>
      </c>
      <c r="G8" s="36">
        <v>45085</v>
      </c>
      <c r="H8" s="36">
        <v>45086</v>
      </c>
      <c r="I8" s="72">
        <v>45087</v>
      </c>
    </row>
    <row r="9" spans="2:9" s="70" customFormat="1" ht="75" customHeight="1" x14ac:dyDescent="0.15">
      <c r="B9" s="80"/>
      <c r="C9" s="140"/>
      <c r="D9" s="130">
        <v>0.625</v>
      </c>
      <c r="E9" s="136"/>
      <c r="F9" s="139"/>
      <c r="G9" s="136"/>
      <c r="H9" s="65"/>
      <c r="I9" s="73"/>
    </row>
    <row r="10" spans="2:9" s="37" customFormat="1" ht="25" customHeight="1" x14ac:dyDescent="0.2">
      <c r="B10" s="81"/>
      <c r="C10" s="39">
        <f t="array" ref="C10:I10">DaysAndWeeks+DATE(CalendarYear,6,1)-WEEKDAY(DATE(CalendarYear,6,1),(WeekStart="M")+1)+15</f>
        <v>45088</v>
      </c>
      <c r="D10" s="36">
        <v>45089</v>
      </c>
      <c r="E10" s="36">
        <v>45090</v>
      </c>
      <c r="F10" s="36">
        <v>45091</v>
      </c>
      <c r="G10" s="36">
        <v>45092</v>
      </c>
      <c r="H10" s="36">
        <v>45093</v>
      </c>
      <c r="I10" s="72">
        <v>45094</v>
      </c>
    </row>
    <row r="11" spans="2:9" s="70" customFormat="1" ht="75" customHeight="1" x14ac:dyDescent="0.15">
      <c r="B11" s="80"/>
      <c r="C11" s="140"/>
      <c r="D11" s="130">
        <v>0.625</v>
      </c>
      <c r="E11" s="136"/>
      <c r="F11" s="139"/>
      <c r="G11" s="136"/>
      <c r="H11" s="65"/>
      <c r="I11" s="73"/>
    </row>
    <row r="12" spans="2:9" s="37" customFormat="1" ht="25" customHeight="1" x14ac:dyDescent="0.2">
      <c r="B12" s="81"/>
      <c r="C12" s="39">
        <f t="array" ref="C12:I12">DaysAndWeeks+DATE(CalendarYear,6,1)-WEEKDAY(DATE(CalendarYear,6,1),(WeekStart="M")+1)+22</f>
        <v>45095</v>
      </c>
      <c r="D12" s="36">
        <v>45096</v>
      </c>
      <c r="E12" s="36">
        <v>45097</v>
      </c>
      <c r="F12" s="36">
        <v>45098</v>
      </c>
      <c r="G12" s="36">
        <v>45099</v>
      </c>
      <c r="H12" s="36">
        <v>45100</v>
      </c>
      <c r="I12" s="72">
        <v>45101</v>
      </c>
    </row>
    <row r="13" spans="2:9" s="70" customFormat="1" ht="75" customHeight="1" x14ac:dyDescent="0.15">
      <c r="B13" s="80"/>
      <c r="C13" s="140"/>
      <c r="D13" s="130">
        <v>0.625</v>
      </c>
      <c r="E13" s="136"/>
      <c r="F13" s="139"/>
      <c r="G13" s="136"/>
      <c r="H13" s="65"/>
      <c r="I13" s="73"/>
    </row>
    <row r="14" spans="2:9" s="37" customFormat="1" ht="25" customHeight="1" x14ac:dyDescent="0.2">
      <c r="B14" s="81"/>
      <c r="C14" s="39">
        <f t="array" ref="C14:I14">DaysAndWeeks+DATE(CalendarYear,6,1)-WEEKDAY(DATE(CalendarYear,6,1),(WeekStart="M")+1)+29</f>
        <v>45102</v>
      </c>
      <c r="D14" s="36">
        <v>45103</v>
      </c>
      <c r="E14" s="36">
        <v>45104</v>
      </c>
      <c r="F14" s="36">
        <v>45105</v>
      </c>
      <c r="G14" s="36">
        <v>45106</v>
      </c>
      <c r="H14" s="146">
        <v>45107</v>
      </c>
      <c r="I14" s="151">
        <v>45108</v>
      </c>
    </row>
    <row r="15" spans="2:9" s="70" customFormat="1" ht="75" customHeight="1" x14ac:dyDescent="0.15">
      <c r="B15" s="80"/>
      <c r="C15" s="140"/>
      <c r="D15" s="130">
        <v>0.625</v>
      </c>
      <c r="E15" s="136"/>
      <c r="F15" s="139"/>
      <c r="G15" s="136"/>
      <c r="H15" s="171"/>
      <c r="I15" s="172"/>
    </row>
    <row r="16" spans="2:9" s="35" customFormat="1" ht="25" customHeight="1" x14ac:dyDescent="0.2">
      <c r="B16" s="79"/>
      <c r="C16" s="150">
        <f t="array" ref="C16:I16">DaysAndWeeks+DATE(CalendarYear,6,1)-WEEKDAY(DATE(CalendarYear,6,1),(WeekStart="M")+1)+36</f>
        <v>45109</v>
      </c>
      <c r="D16" s="38">
        <v>45110</v>
      </c>
      <c r="E16" s="38">
        <v>45111</v>
      </c>
      <c r="F16" s="38">
        <v>45112</v>
      </c>
      <c r="G16" s="38">
        <v>45113</v>
      </c>
      <c r="H16" s="38">
        <v>45114</v>
      </c>
      <c r="I16" s="74">
        <v>45115</v>
      </c>
    </row>
    <row r="17" spans="2:9" s="35" customFormat="1" ht="75" customHeight="1" x14ac:dyDescent="0.2">
      <c r="B17" s="79"/>
      <c r="C17" s="170"/>
      <c r="D17" s="67"/>
      <c r="E17" s="67"/>
      <c r="F17" s="67"/>
      <c r="G17" s="67"/>
      <c r="H17" s="67"/>
      <c r="I17" s="76"/>
    </row>
    <row r="18" spans="2:9" ht="125" customHeight="1" thickBot="1" x14ac:dyDescent="0.2">
      <c r="B18" s="78"/>
      <c r="C18" s="201" t="s">
        <v>6</v>
      </c>
      <c r="D18" s="202"/>
      <c r="E18" s="202"/>
      <c r="F18" s="202"/>
      <c r="G18" s="202"/>
      <c r="H18" s="202"/>
      <c r="I18" s="203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2:I2"/>
    <mergeCell ref="C18:I18"/>
    <mergeCell ref="D4:H4"/>
  </mergeCells>
  <conditionalFormatting sqref="C6:H6">
    <cfRule type="expression" dxfId="20" priority="3">
      <formula>DAY(C6)&gt;8</formula>
    </cfRule>
  </conditionalFormatting>
  <conditionalFormatting sqref="C14:I14 C16:I17 C15 E15:I15">
    <cfRule type="expression" dxfId="19" priority="2">
      <formula>AND(DAY(C14)&gt;=1,DAY(C14)&lt;=15)</formula>
    </cfRule>
  </conditionalFormatting>
  <conditionalFormatting sqref="C18">
    <cfRule type="expression" dxfId="18" priority="1">
      <formula>AND(DAY(C18)&gt;=1,DAY(C18)&lt;=15)</formula>
    </cfRule>
  </conditionalFormatting>
  <hyperlinks>
    <hyperlink ref="H3" location="JULY!A1" tooltip="Navigation link to the next month" display="JULY -&gt;" xr:uid="{00000000-0004-0000-0500-000000000000}"/>
    <hyperlink ref="G3" location="MAY!A1" tooltip="Navigation link to the previous month" display="&lt;- MAY" xr:uid="{00000000-0004-0000-0500-000001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9">
    <tabColor rgb="FFCFAA49"/>
    <pageSetUpPr fitToPage="1"/>
  </sheetPr>
  <dimension ref="B1:I21"/>
  <sheetViews>
    <sheetView showGridLines="0" zoomScaleNormal="100" workbookViewId="0">
      <pane ySplit="5" topLeftCell="A6" activePane="bottomLeft" state="frozen"/>
      <selection pane="bottomLeft" activeCell="K5" sqref="K5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>
      <c r="C1" s="83"/>
      <c r="D1" s="83"/>
      <c r="E1" s="83"/>
      <c r="F1" s="83"/>
      <c r="G1" s="83"/>
      <c r="H1" s="83"/>
      <c r="I1" s="83"/>
    </row>
    <row r="2" spans="2:9" ht="75" customHeight="1" thickTop="1" x14ac:dyDescent="0.15">
      <c r="B2" s="78"/>
      <c r="C2" s="194" t="s">
        <v>0</v>
      </c>
      <c r="D2" s="194"/>
      <c r="E2" s="194"/>
      <c r="F2" s="194"/>
      <c r="G2" s="194"/>
      <c r="H2" s="194"/>
      <c r="I2" s="195"/>
    </row>
    <row r="3" spans="2:9" ht="20" customHeight="1" x14ac:dyDescent="0.3">
      <c r="B3" s="78"/>
      <c r="C3" s="62"/>
      <c r="D3" s="63"/>
      <c r="E3" s="63"/>
      <c r="F3" s="64"/>
      <c r="G3" s="20" t="s">
        <v>22</v>
      </c>
      <c r="H3" s="20" t="s">
        <v>23</v>
      </c>
      <c r="I3" s="82"/>
    </row>
    <row r="4" spans="2:9" ht="75" customHeight="1" x14ac:dyDescent="0.65">
      <c r="B4" s="78"/>
      <c r="C4" s="144">
        <f>CalendarYear</f>
        <v>2023</v>
      </c>
      <c r="D4" s="200" t="s">
        <v>24</v>
      </c>
      <c r="E4" s="200"/>
      <c r="F4" s="200"/>
      <c r="G4" s="200"/>
      <c r="H4" s="200"/>
      <c r="I4" s="145"/>
    </row>
    <row r="5" spans="2:9" ht="35" customHeight="1" x14ac:dyDescent="0.15">
      <c r="B5" s="78"/>
      <c r="C5" s="14" t="str">
        <f>WeekStart</f>
        <v>S</v>
      </c>
      <c r="D5" s="14" t="str">
        <f t="shared" ref="D5:I5" si="0">LEFT(TEXT(D6,"ddd"),1)</f>
        <v>M</v>
      </c>
      <c r="E5" s="14" t="str">
        <f t="shared" si="0"/>
        <v>T</v>
      </c>
      <c r="F5" s="14" t="str">
        <f t="shared" si="0"/>
        <v>W</v>
      </c>
      <c r="G5" s="14" t="str">
        <f t="shared" si="0"/>
        <v>T</v>
      </c>
      <c r="H5" s="14" t="str">
        <f t="shared" si="0"/>
        <v>F</v>
      </c>
      <c r="I5" s="15" t="str">
        <f t="shared" si="0"/>
        <v>S</v>
      </c>
    </row>
    <row r="6" spans="2:9" s="37" customFormat="1" ht="25" customHeight="1" x14ac:dyDescent="0.2">
      <c r="B6" s="81"/>
      <c r="C6" s="45">
        <f t="array" ref="C6:I6">DaysAndWeeks+DATE(CalendarYear,7,1)-WEEKDAY(DATE(CalendarYear,7,1),(WeekStart="M")+1)+1</f>
        <v>45102</v>
      </c>
      <c r="D6" s="146">
        <v>45103</v>
      </c>
      <c r="E6" s="146">
        <v>45104</v>
      </c>
      <c r="F6" s="173">
        <v>45105</v>
      </c>
      <c r="G6" s="146">
        <v>45106</v>
      </c>
      <c r="H6" s="36">
        <v>45107</v>
      </c>
      <c r="I6" s="72">
        <v>45108</v>
      </c>
    </row>
    <row r="7" spans="2:9" s="57" customFormat="1" ht="75" customHeight="1" x14ac:dyDescent="0.15">
      <c r="B7" s="86"/>
      <c r="C7" s="61"/>
      <c r="D7" s="130">
        <v>0.625</v>
      </c>
      <c r="E7" s="157"/>
      <c r="F7" s="174"/>
      <c r="G7" s="175"/>
      <c r="H7" s="56"/>
      <c r="I7" s="87"/>
    </row>
    <row r="8" spans="2:9" s="37" customFormat="1" ht="25" customHeight="1" x14ac:dyDescent="0.2">
      <c r="B8" s="81"/>
      <c r="C8" s="39">
        <f t="array" ref="C8:I8">DaysAndWeeks+DATE(CalendarYear,7,1)-WEEKDAY(DATE(CalendarYear,7,1),(WeekStart="M")+1)+8</f>
        <v>45109</v>
      </c>
      <c r="D8" s="36">
        <v>45110</v>
      </c>
      <c r="E8" s="36">
        <v>45111</v>
      </c>
      <c r="F8" s="36">
        <v>45112</v>
      </c>
      <c r="G8" s="36">
        <v>45113</v>
      </c>
      <c r="H8" s="36">
        <v>45114</v>
      </c>
      <c r="I8" s="72">
        <v>45115</v>
      </c>
    </row>
    <row r="9" spans="2:9" s="57" customFormat="1" ht="75" customHeight="1" x14ac:dyDescent="0.15">
      <c r="B9" s="86"/>
      <c r="C9" s="134"/>
      <c r="D9" s="130">
        <v>0.625</v>
      </c>
      <c r="E9" s="135"/>
      <c r="F9" s="138"/>
      <c r="G9" s="135"/>
      <c r="H9" s="56"/>
      <c r="I9" s="87"/>
    </row>
    <row r="10" spans="2:9" s="37" customFormat="1" ht="25" customHeight="1" x14ac:dyDescent="0.2">
      <c r="B10" s="81"/>
      <c r="C10" s="39">
        <f t="array" ref="C10:I10">DaysAndWeeks+DATE(CalendarYear,7,1)-WEEKDAY(DATE(CalendarYear,7,1),(WeekStart="M")+1)+15</f>
        <v>45116</v>
      </c>
      <c r="D10" s="36">
        <v>45117</v>
      </c>
      <c r="E10" s="36">
        <v>45118</v>
      </c>
      <c r="F10" s="36">
        <v>45119</v>
      </c>
      <c r="G10" s="36">
        <v>45120</v>
      </c>
      <c r="H10" s="36">
        <v>45121</v>
      </c>
      <c r="I10" s="72">
        <v>45122</v>
      </c>
    </row>
    <row r="11" spans="2:9" s="57" customFormat="1" ht="75" customHeight="1" x14ac:dyDescent="0.15">
      <c r="B11" s="86"/>
      <c r="C11" s="134"/>
      <c r="D11" s="130">
        <v>0.625</v>
      </c>
      <c r="E11" s="135"/>
      <c r="F11" s="138"/>
      <c r="G11" s="135"/>
      <c r="H11" s="56"/>
      <c r="I11" s="87"/>
    </row>
    <row r="12" spans="2:9" s="37" customFormat="1" ht="25" customHeight="1" x14ac:dyDescent="0.2">
      <c r="B12" s="81"/>
      <c r="C12" s="39">
        <f t="array" ref="C12:I12">DaysAndWeeks+DATE(CalendarYear,7,1)-WEEKDAY(DATE(CalendarYear,7,1),(WeekStart="M")+1)+22</f>
        <v>45123</v>
      </c>
      <c r="D12" s="36">
        <v>45124</v>
      </c>
      <c r="E12" s="36">
        <v>45125</v>
      </c>
      <c r="F12" s="36">
        <v>45126</v>
      </c>
      <c r="G12" s="36">
        <v>45127</v>
      </c>
      <c r="H12" s="36">
        <v>45128</v>
      </c>
      <c r="I12" s="72">
        <v>45129</v>
      </c>
    </row>
    <row r="13" spans="2:9" s="57" customFormat="1" ht="75" customHeight="1" x14ac:dyDescent="0.15">
      <c r="B13" s="86"/>
      <c r="C13" s="134"/>
      <c r="D13" s="130">
        <v>0.625</v>
      </c>
      <c r="E13" s="135"/>
      <c r="F13" s="138"/>
      <c r="G13" s="135"/>
      <c r="H13" s="56"/>
      <c r="I13" s="87"/>
    </row>
    <row r="14" spans="2:9" s="35" customFormat="1" ht="25" customHeight="1" x14ac:dyDescent="0.2">
      <c r="B14" s="79"/>
      <c r="C14" s="39">
        <f t="array" ref="C14:I14">DaysAndWeeks+DATE(CalendarYear,7,1)-WEEKDAY(DATE(CalendarYear,7,1),(WeekStart="M")+1)+29</f>
        <v>45130</v>
      </c>
      <c r="D14" s="36">
        <v>45131</v>
      </c>
      <c r="E14" s="36">
        <v>45132</v>
      </c>
      <c r="F14" s="36">
        <v>45133</v>
      </c>
      <c r="G14" s="41">
        <v>45134</v>
      </c>
      <c r="H14" s="41">
        <v>45135</v>
      </c>
      <c r="I14" s="90">
        <v>45136</v>
      </c>
    </row>
    <row r="15" spans="2:9" s="57" customFormat="1" ht="75" customHeight="1" x14ac:dyDescent="0.15">
      <c r="B15" s="86"/>
      <c r="C15" s="134"/>
      <c r="D15" s="130">
        <v>0.625</v>
      </c>
      <c r="E15" s="135"/>
      <c r="F15" s="138"/>
      <c r="G15" s="167"/>
      <c r="H15" s="60"/>
      <c r="I15" s="177"/>
    </row>
    <row r="16" spans="2:9" s="37" customFormat="1" ht="25" customHeight="1" x14ac:dyDescent="0.2">
      <c r="B16" s="81"/>
      <c r="C16" s="85">
        <f t="array" ref="C16:I16">DaysAndWeeks+DATE(CalendarYear,7,1)-WEEKDAY(DATE(CalendarYear,7,1),(WeekStart="M")+1)+36</f>
        <v>45137</v>
      </c>
      <c r="D16" s="41">
        <v>45138</v>
      </c>
      <c r="E16" s="38">
        <v>45139</v>
      </c>
      <c r="F16" s="38">
        <v>45140</v>
      </c>
      <c r="G16" s="38">
        <v>45141</v>
      </c>
      <c r="H16" s="38">
        <v>45142</v>
      </c>
      <c r="I16" s="74">
        <v>45143</v>
      </c>
    </row>
    <row r="17" spans="2:9" s="57" customFormat="1" ht="75" customHeight="1" x14ac:dyDescent="0.15">
      <c r="B17" s="86"/>
      <c r="C17" s="176"/>
      <c r="D17" s="60"/>
      <c r="E17" s="59"/>
      <c r="F17" s="59"/>
      <c r="G17" s="59"/>
      <c r="H17" s="59"/>
      <c r="I17" s="93"/>
    </row>
    <row r="18" spans="2:9" ht="125" customHeight="1" thickBot="1" x14ac:dyDescent="0.2">
      <c r="B18" s="78"/>
      <c r="C18" s="196" t="s">
        <v>6</v>
      </c>
      <c r="D18" s="197"/>
      <c r="E18" s="197"/>
      <c r="F18" s="197"/>
      <c r="G18" s="197"/>
      <c r="H18" s="197"/>
      <c r="I18" s="198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2:I2"/>
    <mergeCell ref="C18:I18"/>
    <mergeCell ref="D4:H4"/>
  </mergeCells>
  <conditionalFormatting sqref="C6:H6">
    <cfRule type="expression" dxfId="17" priority="3">
      <formula>DAY(C6)&gt;8</formula>
    </cfRule>
  </conditionalFormatting>
  <conditionalFormatting sqref="C14:I14 C16:I17 C15 E15:I15">
    <cfRule type="expression" dxfId="16" priority="2">
      <formula>AND(DAY(C14)&gt;=1,DAY(C14)&lt;=15)</formula>
    </cfRule>
  </conditionalFormatting>
  <conditionalFormatting sqref="C18">
    <cfRule type="expression" dxfId="15" priority="1">
      <formula>AND(DAY(C18)&gt;=1,DAY(C18)&lt;=15)</formula>
    </cfRule>
  </conditionalFormatting>
  <hyperlinks>
    <hyperlink ref="H3" location="AUGUST!A1" tooltip="Navigation link to the next month" display="JULY -&gt;" xr:uid="{00000000-0004-0000-0600-000000000000}"/>
    <hyperlink ref="G3" location="JUNE!A1" tooltip="Navigation link to the previous month" display="&lt;- MAY" xr:uid="{00000000-0004-0000-0600-000001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0">
    <tabColor rgb="FF6E8390"/>
    <pageSetUpPr fitToPage="1"/>
  </sheetPr>
  <dimension ref="B1:I21"/>
  <sheetViews>
    <sheetView showGridLines="0" zoomScaleNormal="100" workbookViewId="0">
      <pane ySplit="5" topLeftCell="A6" activePane="bottomLeft" state="frozen"/>
      <selection pane="bottomLeft" activeCell="K5" sqref="K5"/>
    </sheetView>
  </sheetViews>
  <sheetFormatPr baseColWidth="10" defaultColWidth="8.625" defaultRowHeight="17" x14ac:dyDescent="0.15"/>
  <cols>
    <col min="1" max="2" width="2.625" style="35" customWidth="1"/>
    <col min="3" max="9" width="24.375" style="35" customWidth="1"/>
    <col min="10" max="16384" width="8.625" style="35"/>
  </cols>
  <sheetData>
    <row r="1" spans="2:9" ht="15" customHeight="1" thickBot="1" x14ac:dyDescent="0.2"/>
    <row r="2" spans="2:9" ht="75" customHeight="1" thickTop="1" x14ac:dyDescent="0.15">
      <c r="B2" s="79"/>
      <c r="C2" s="194" t="s">
        <v>0</v>
      </c>
      <c r="D2" s="194"/>
      <c r="E2" s="194"/>
      <c r="F2" s="194"/>
      <c r="G2" s="194"/>
      <c r="H2" s="194"/>
      <c r="I2" s="195"/>
    </row>
    <row r="3" spans="2:9" ht="20" customHeight="1" x14ac:dyDescent="0.2">
      <c r="B3" s="79"/>
      <c r="C3" s="102"/>
      <c r="D3" s="103"/>
      <c r="E3" s="103"/>
      <c r="F3" s="104"/>
      <c r="G3" s="50" t="s">
        <v>25</v>
      </c>
      <c r="H3" s="50" t="s">
        <v>26</v>
      </c>
      <c r="I3" s="110"/>
    </row>
    <row r="4" spans="2:9" ht="75" customHeight="1" x14ac:dyDescent="0.65">
      <c r="B4" s="79"/>
      <c r="C4" s="144">
        <f>CalendarYear</f>
        <v>2023</v>
      </c>
      <c r="D4" s="200" t="s">
        <v>27</v>
      </c>
      <c r="E4" s="200"/>
      <c r="F4" s="200"/>
      <c r="G4" s="200"/>
      <c r="H4" s="200"/>
      <c r="I4" s="145"/>
    </row>
    <row r="5" spans="2:9" ht="35" customHeight="1" x14ac:dyDescent="0.15">
      <c r="B5" s="79"/>
      <c r="C5" s="14" t="str">
        <f>WeekStart</f>
        <v>S</v>
      </c>
      <c r="D5" s="14" t="str">
        <f t="shared" ref="D5:I5" si="0">LEFT(TEXT(D6,"ddd"),1)</f>
        <v>M</v>
      </c>
      <c r="E5" s="14" t="str">
        <f t="shared" si="0"/>
        <v>T</v>
      </c>
      <c r="F5" s="14" t="str">
        <f t="shared" si="0"/>
        <v>W</v>
      </c>
      <c r="G5" s="14" t="str">
        <f t="shared" si="0"/>
        <v>T</v>
      </c>
      <c r="H5" s="14" t="str">
        <f t="shared" si="0"/>
        <v>F</v>
      </c>
      <c r="I5" s="15" t="str">
        <f t="shared" si="0"/>
        <v>S</v>
      </c>
    </row>
    <row r="6" spans="2:9" s="105" customFormat="1" ht="25" customHeight="1" x14ac:dyDescent="0.2">
      <c r="B6" s="108"/>
      <c r="C6" s="107">
        <f t="array" ref="C6:I6">DaysAndWeeks+DATE(CalendarYear,8,1)-WEEKDAY(DATE(CalendarYear,8,1),(WeekStart="M")+1)+1</f>
        <v>45137</v>
      </c>
      <c r="D6" s="107">
        <v>45138</v>
      </c>
      <c r="E6" s="178">
        <v>45139</v>
      </c>
      <c r="F6" s="178">
        <v>45140</v>
      </c>
      <c r="G6" s="66">
        <v>45141</v>
      </c>
      <c r="H6" s="66">
        <v>45142</v>
      </c>
      <c r="I6" s="109">
        <v>45143</v>
      </c>
    </row>
    <row r="7" spans="2:9" s="70" customFormat="1" ht="75" customHeight="1" x14ac:dyDescent="0.15">
      <c r="B7" s="80"/>
      <c r="C7" s="141"/>
      <c r="D7" s="141"/>
      <c r="E7" s="168"/>
      <c r="F7" s="179"/>
      <c r="G7" s="136"/>
      <c r="H7" s="65"/>
      <c r="I7" s="73"/>
    </row>
    <row r="8" spans="2:9" ht="25" customHeight="1" x14ac:dyDescent="0.2">
      <c r="B8" s="79"/>
      <c r="C8" s="39">
        <f t="array" ref="C8:I8">DaysAndWeeks+DATE(CalendarYear,8,1)-WEEKDAY(DATE(CalendarYear,8,1),(WeekStart="M")+1)+8</f>
        <v>45144</v>
      </c>
      <c r="D8" s="114">
        <v>45145</v>
      </c>
      <c r="E8" s="36">
        <v>45146</v>
      </c>
      <c r="F8" s="36">
        <v>45147</v>
      </c>
      <c r="G8" s="36">
        <v>45148</v>
      </c>
      <c r="H8" s="36">
        <v>45149</v>
      </c>
      <c r="I8" s="72">
        <v>45150</v>
      </c>
    </row>
    <row r="9" spans="2:9" s="70" customFormat="1" ht="75" customHeight="1" x14ac:dyDescent="0.15">
      <c r="B9" s="80"/>
      <c r="C9" s="140"/>
      <c r="D9" s="130">
        <v>0.625</v>
      </c>
      <c r="E9" s="136"/>
      <c r="F9" s="139"/>
      <c r="G9" s="136"/>
      <c r="H9" s="65"/>
      <c r="I9" s="73"/>
    </row>
    <row r="10" spans="2:9" ht="25" customHeight="1" x14ac:dyDescent="0.2">
      <c r="B10" s="79"/>
      <c r="C10" s="39">
        <f t="array" ref="C10:I10">DaysAndWeeks+DATE(CalendarYear,8,1)-WEEKDAY(DATE(CalendarYear,8,1),(WeekStart="M")+1)+15</f>
        <v>45151</v>
      </c>
      <c r="D10" s="114">
        <v>45152</v>
      </c>
      <c r="E10" s="36">
        <v>45153</v>
      </c>
      <c r="F10" s="36">
        <v>45154</v>
      </c>
      <c r="G10" s="36">
        <v>45155</v>
      </c>
      <c r="H10" s="36">
        <v>45156</v>
      </c>
      <c r="I10" s="72">
        <v>45157</v>
      </c>
    </row>
    <row r="11" spans="2:9" s="70" customFormat="1" ht="75" customHeight="1" x14ac:dyDescent="0.15">
      <c r="B11" s="80"/>
      <c r="C11" s="140"/>
      <c r="D11" s="130">
        <v>0.625</v>
      </c>
      <c r="E11" s="136"/>
      <c r="F11" s="139"/>
      <c r="G11" s="136"/>
      <c r="H11" s="65"/>
      <c r="I11" s="73"/>
    </row>
    <row r="12" spans="2:9" ht="25" customHeight="1" x14ac:dyDescent="0.2">
      <c r="B12" s="79"/>
      <c r="C12" s="39">
        <f t="array" ref="C12:I12">DaysAndWeeks+DATE(CalendarYear,8,1)-WEEKDAY(DATE(CalendarYear,8,1),(WeekStart="M")+1)+22</f>
        <v>45158</v>
      </c>
      <c r="D12" s="114">
        <v>45159</v>
      </c>
      <c r="E12" s="36">
        <v>45160</v>
      </c>
      <c r="F12" s="36">
        <v>45161</v>
      </c>
      <c r="G12" s="36">
        <v>45162</v>
      </c>
      <c r="H12" s="36">
        <v>45163</v>
      </c>
      <c r="I12" s="72">
        <v>45164</v>
      </c>
    </row>
    <row r="13" spans="2:9" s="70" customFormat="1" ht="75" customHeight="1" x14ac:dyDescent="0.15">
      <c r="B13" s="80"/>
      <c r="C13" s="140"/>
      <c r="D13" s="130">
        <v>0.625</v>
      </c>
      <c r="E13" s="136"/>
      <c r="F13" s="139"/>
      <c r="G13" s="136"/>
      <c r="H13" s="65"/>
      <c r="I13" s="73"/>
    </row>
    <row r="14" spans="2:9" ht="25" customHeight="1" x14ac:dyDescent="0.2">
      <c r="B14" s="79"/>
      <c r="C14" s="39">
        <f t="array" ref="C14:I14">DaysAndWeeks+DATE(CalendarYear,8,1)-WEEKDAY(DATE(CalendarYear,8,1),(WeekStart="M")+1)+29</f>
        <v>45165</v>
      </c>
      <c r="D14" s="36">
        <v>45166</v>
      </c>
      <c r="E14" s="36">
        <v>45167</v>
      </c>
      <c r="F14" s="36">
        <v>45168</v>
      </c>
      <c r="G14" s="114">
        <v>45169</v>
      </c>
      <c r="H14" s="146">
        <v>45170</v>
      </c>
      <c r="I14" s="151">
        <v>45171</v>
      </c>
    </row>
    <row r="15" spans="2:9" s="70" customFormat="1" ht="75" customHeight="1" x14ac:dyDescent="0.15">
      <c r="B15" s="80"/>
      <c r="C15" s="140"/>
      <c r="D15" s="130">
        <v>0.625</v>
      </c>
      <c r="E15" s="136"/>
      <c r="F15" s="65"/>
      <c r="G15" s="65"/>
      <c r="H15" s="171"/>
      <c r="I15" s="172"/>
    </row>
    <row r="16" spans="2:9" ht="25" customHeight="1" x14ac:dyDescent="0.2">
      <c r="B16" s="79"/>
      <c r="C16" s="45">
        <f t="array" ref="C16:I16">DaysAndWeeks+DATE(CalendarYear,8,1)-WEEKDAY(DATE(CalendarYear,8,1),(WeekStart="M")+1)+36</f>
        <v>45172</v>
      </c>
      <c r="D16" s="38">
        <v>45173</v>
      </c>
      <c r="E16" s="38">
        <v>45174</v>
      </c>
      <c r="F16" s="38">
        <v>45175</v>
      </c>
      <c r="G16" s="38">
        <v>45176</v>
      </c>
      <c r="H16" s="38">
        <v>45177</v>
      </c>
      <c r="I16" s="74">
        <v>45178</v>
      </c>
    </row>
    <row r="17" spans="2:9" s="70" customFormat="1" ht="75" customHeight="1" x14ac:dyDescent="0.15">
      <c r="B17" s="80"/>
      <c r="C17" s="71"/>
      <c r="D17" s="69"/>
      <c r="E17" s="69"/>
      <c r="F17" s="69"/>
      <c r="G17" s="69"/>
      <c r="H17" s="69"/>
      <c r="I17" s="75"/>
    </row>
    <row r="18" spans="2:9" s="1" customFormat="1" ht="125" customHeight="1" thickBot="1" x14ac:dyDescent="0.2">
      <c r="B18" s="78"/>
      <c r="C18" s="196" t="s">
        <v>6</v>
      </c>
      <c r="D18" s="197"/>
      <c r="E18" s="197"/>
      <c r="F18" s="197"/>
      <c r="G18" s="197"/>
      <c r="H18" s="197"/>
      <c r="I18" s="198"/>
    </row>
    <row r="19" spans="2:9" s="1" customFormat="1" ht="15" thickTop="1" x14ac:dyDescent="0.15">
      <c r="C19" s="6"/>
      <c r="D19" s="6"/>
      <c r="E19" s="6"/>
      <c r="F19" s="6"/>
      <c r="G19" s="6"/>
      <c r="H19" s="6"/>
      <c r="I19" s="6"/>
    </row>
    <row r="20" spans="2:9" s="1" customFormat="1" ht="14" x14ac:dyDescent="0.15">
      <c r="C20" s="6"/>
      <c r="D20" s="6"/>
      <c r="E20" s="6"/>
      <c r="F20" s="6"/>
      <c r="G20" s="6"/>
      <c r="H20" s="6"/>
      <c r="I20" s="6"/>
    </row>
    <row r="21" spans="2:9" s="1" customFormat="1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2:I2"/>
    <mergeCell ref="C18:I18"/>
    <mergeCell ref="D4:H4"/>
  </mergeCells>
  <conditionalFormatting sqref="C6:H6">
    <cfRule type="expression" dxfId="14" priority="3">
      <formula>DAY(C6)&gt;8</formula>
    </cfRule>
  </conditionalFormatting>
  <conditionalFormatting sqref="C14:I14 C16:I17 C15 E15:I15">
    <cfRule type="expression" dxfId="13" priority="2">
      <formula>AND(DAY(C14)&gt;=1,DAY(C14)&lt;=15)</formula>
    </cfRule>
  </conditionalFormatting>
  <conditionalFormatting sqref="C18">
    <cfRule type="expression" dxfId="12" priority="1">
      <formula>AND(DAY(C18)&gt;=1,DAY(C18)&lt;=15)</formula>
    </cfRule>
  </conditionalFormatting>
  <hyperlinks>
    <hyperlink ref="H3" location="SEPTEMBER!A1" tooltip="Navigation link to the next month" display="JULY -&gt;" xr:uid="{00000000-0004-0000-0700-000000000000}"/>
    <hyperlink ref="G3" location="JULY!A1" tooltip="Navigation link to the previous month" display="&lt;- MAY" xr:uid="{00000000-0004-0000-0700-000001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1">
    <tabColor rgb="FF172743"/>
    <pageSetUpPr fitToPage="1"/>
  </sheetPr>
  <dimension ref="B1:I21"/>
  <sheetViews>
    <sheetView showGridLines="0" zoomScaleNormal="100" workbookViewId="0">
      <pane ySplit="5" topLeftCell="A6" activePane="bottomLeft" state="frozen"/>
      <selection pane="bottomLeft" activeCell="K7" sqref="K7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>
      <c r="C1" s="83"/>
      <c r="D1" s="83"/>
      <c r="E1" s="83"/>
      <c r="F1" s="83"/>
      <c r="G1" s="83"/>
      <c r="H1" s="83"/>
      <c r="I1" s="83"/>
    </row>
    <row r="2" spans="2:9" ht="75" customHeight="1" thickTop="1" x14ac:dyDescent="0.15">
      <c r="B2" s="78"/>
      <c r="C2" s="194" t="s">
        <v>0</v>
      </c>
      <c r="D2" s="194"/>
      <c r="E2" s="194"/>
      <c r="F2" s="194"/>
      <c r="G2" s="194"/>
      <c r="H2" s="194"/>
      <c r="I2" s="195"/>
    </row>
    <row r="3" spans="2:9" ht="20" customHeight="1" x14ac:dyDescent="0.3">
      <c r="B3" s="78"/>
      <c r="C3" s="62"/>
      <c r="D3" s="63"/>
      <c r="E3" s="63"/>
      <c r="F3" s="64"/>
      <c r="G3" s="20" t="s">
        <v>28</v>
      </c>
      <c r="H3" s="20" t="s">
        <v>29</v>
      </c>
      <c r="I3" s="82"/>
    </row>
    <row r="4" spans="2:9" ht="75" customHeight="1" x14ac:dyDescent="0.65">
      <c r="B4" s="78"/>
      <c r="C4" s="144">
        <f>CalendarYear</f>
        <v>2023</v>
      </c>
      <c r="D4" s="205" t="s">
        <v>30</v>
      </c>
      <c r="E4" s="205"/>
      <c r="F4" s="205"/>
      <c r="G4" s="205"/>
      <c r="H4" s="205"/>
      <c r="I4" s="143"/>
    </row>
    <row r="5" spans="2:9" ht="35" customHeight="1" x14ac:dyDescent="0.15">
      <c r="B5" s="78"/>
      <c r="C5" s="14" t="str">
        <f>WeekStart</f>
        <v>S</v>
      </c>
      <c r="D5" s="14" t="str">
        <f t="shared" ref="D5:I5" si="0">LEFT(TEXT(D6,"ddd"),1)</f>
        <v>M</v>
      </c>
      <c r="E5" s="14" t="str">
        <f t="shared" si="0"/>
        <v>T</v>
      </c>
      <c r="F5" s="14" t="str">
        <f t="shared" si="0"/>
        <v>W</v>
      </c>
      <c r="G5" s="14" t="str">
        <f t="shared" si="0"/>
        <v>T</v>
      </c>
      <c r="H5" s="14" t="str">
        <f t="shared" si="0"/>
        <v>F</v>
      </c>
      <c r="I5" s="15" t="str">
        <f t="shared" si="0"/>
        <v>S</v>
      </c>
    </row>
    <row r="6" spans="2:9" s="37" customFormat="1" ht="25" customHeight="1" x14ac:dyDescent="0.2">
      <c r="B6" s="81"/>
      <c r="C6" s="150">
        <f t="array" ref="C6:I6">DaysAndWeeks+DATE(CalendarYear,9,1)-WEEKDAY(DATE(CalendarYear,9,1),(WeekStart="M")+1)+1</f>
        <v>45165</v>
      </c>
      <c r="D6" s="146">
        <v>45166</v>
      </c>
      <c r="E6" s="146">
        <v>45167</v>
      </c>
      <c r="F6" s="146">
        <v>45168</v>
      </c>
      <c r="G6" s="36">
        <v>45169</v>
      </c>
      <c r="H6" s="36">
        <v>45170</v>
      </c>
      <c r="I6" s="72">
        <v>45171</v>
      </c>
    </row>
    <row r="7" spans="2:9" s="57" customFormat="1" ht="75" customHeight="1" x14ac:dyDescent="0.15">
      <c r="B7" s="86"/>
      <c r="C7" s="152"/>
      <c r="D7" s="180">
        <v>0.625</v>
      </c>
      <c r="E7" s="157"/>
      <c r="F7" s="157"/>
      <c r="G7" s="132"/>
      <c r="H7" s="56"/>
      <c r="I7" s="87"/>
    </row>
    <row r="8" spans="2:9" s="37" customFormat="1" ht="25" customHeight="1" x14ac:dyDescent="0.2">
      <c r="B8" s="81"/>
      <c r="C8" s="39">
        <f t="array" ref="C8:I8">DaysAndWeeks+DATE(CalendarYear,9,1)-WEEKDAY(DATE(CalendarYear,9,1),(WeekStart="M")+1)+8</f>
        <v>45172</v>
      </c>
      <c r="D8" s="36">
        <v>45173</v>
      </c>
      <c r="E8" s="36">
        <v>45174</v>
      </c>
      <c r="F8" s="36">
        <v>45175</v>
      </c>
      <c r="G8" s="36">
        <v>45176</v>
      </c>
      <c r="H8" s="36">
        <v>45177</v>
      </c>
      <c r="I8" s="72">
        <v>45178</v>
      </c>
    </row>
    <row r="9" spans="2:9" s="57" customFormat="1" ht="75" customHeight="1" x14ac:dyDescent="0.15">
      <c r="B9" s="86"/>
      <c r="C9" s="134"/>
      <c r="D9" s="130">
        <v>0.625</v>
      </c>
      <c r="E9" s="135"/>
      <c r="F9" s="135"/>
      <c r="G9" s="135"/>
      <c r="H9" s="56"/>
      <c r="I9" s="87"/>
    </row>
    <row r="10" spans="2:9" s="37" customFormat="1" ht="25" customHeight="1" x14ac:dyDescent="0.2">
      <c r="B10" s="81"/>
      <c r="C10" s="39">
        <f t="array" ref="C10:I10">DaysAndWeeks+DATE(CalendarYear,9,1)-WEEKDAY(DATE(CalendarYear,9,1),(WeekStart="M")+1)+15</f>
        <v>45179</v>
      </c>
      <c r="D10" s="36">
        <v>45180</v>
      </c>
      <c r="E10" s="36">
        <v>45181</v>
      </c>
      <c r="F10" s="36">
        <v>45182</v>
      </c>
      <c r="G10" s="36">
        <v>45183</v>
      </c>
      <c r="H10" s="36">
        <v>45184</v>
      </c>
      <c r="I10" s="72">
        <v>45185</v>
      </c>
    </row>
    <row r="11" spans="2:9" s="57" customFormat="1" ht="75" customHeight="1" x14ac:dyDescent="0.15">
      <c r="B11" s="86"/>
      <c r="C11" s="134"/>
      <c r="D11" s="130">
        <v>0.625</v>
      </c>
      <c r="E11" s="135"/>
      <c r="F11" s="135"/>
      <c r="G11" s="135"/>
      <c r="H11" s="56"/>
      <c r="I11" s="87"/>
    </row>
    <row r="12" spans="2:9" s="37" customFormat="1" ht="25" customHeight="1" x14ac:dyDescent="0.2">
      <c r="B12" s="81"/>
      <c r="C12" s="39">
        <f t="array" ref="C12:I12">DaysAndWeeks+DATE(CalendarYear,9,1)-WEEKDAY(DATE(CalendarYear,9,1),(WeekStart="M")+1)+22</f>
        <v>45186</v>
      </c>
      <c r="D12" s="36">
        <v>45187</v>
      </c>
      <c r="E12" s="36">
        <v>45188</v>
      </c>
      <c r="F12" s="36">
        <v>45189</v>
      </c>
      <c r="G12" s="36">
        <v>45190</v>
      </c>
      <c r="H12" s="36">
        <v>45191</v>
      </c>
      <c r="I12" s="72">
        <v>45192</v>
      </c>
    </row>
    <row r="13" spans="2:9" s="57" customFormat="1" ht="75" customHeight="1" x14ac:dyDescent="0.15">
      <c r="B13" s="86"/>
      <c r="C13" s="134"/>
      <c r="D13" s="130">
        <v>0.625</v>
      </c>
      <c r="E13" s="135"/>
      <c r="F13" s="135"/>
      <c r="G13" s="135"/>
      <c r="H13" s="56"/>
      <c r="I13" s="87"/>
    </row>
    <row r="14" spans="2:9" s="37" customFormat="1" ht="25" customHeight="1" x14ac:dyDescent="0.2">
      <c r="B14" s="81"/>
      <c r="C14" s="39">
        <f t="array" ref="C14:I14">DaysAndWeeks+DATE(CalendarYear,9,1)-WEEKDAY(DATE(CalendarYear,9,1),(WeekStart="M")+1)+29</f>
        <v>45193</v>
      </c>
      <c r="D14" s="36">
        <v>45194</v>
      </c>
      <c r="E14" s="41">
        <v>45195</v>
      </c>
      <c r="F14" s="41">
        <v>45196</v>
      </c>
      <c r="G14" s="41">
        <v>45197</v>
      </c>
      <c r="H14" s="41">
        <v>45198</v>
      </c>
      <c r="I14" s="74">
        <v>45199</v>
      </c>
    </row>
    <row r="15" spans="2:9" s="57" customFormat="1" ht="75" customHeight="1" x14ac:dyDescent="0.15">
      <c r="B15" s="86"/>
      <c r="C15" s="134"/>
      <c r="D15" s="130">
        <v>0.625</v>
      </c>
      <c r="E15" s="167"/>
      <c r="F15" s="167"/>
      <c r="G15" s="167"/>
      <c r="H15" s="60"/>
      <c r="I15" s="93"/>
    </row>
    <row r="16" spans="2:9" s="37" customFormat="1" ht="25" customHeight="1" x14ac:dyDescent="0.2">
      <c r="B16" s="81"/>
      <c r="C16" s="45">
        <f t="array" ref="C16:I16">DaysAndWeeks+DATE(CalendarYear,9,1)-WEEKDAY(DATE(CalendarYear,9,1),(WeekStart="M")+1)+36</f>
        <v>45200</v>
      </c>
      <c r="D16" s="38">
        <v>45201</v>
      </c>
      <c r="E16" s="38">
        <v>45202</v>
      </c>
      <c r="F16" s="38">
        <v>45203</v>
      </c>
      <c r="G16" s="38">
        <v>45204</v>
      </c>
      <c r="H16" s="38">
        <v>45205</v>
      </c>
      <c r="I16" s="74">
        <v>45206</v>
      </c>
    </row>
    <row r="17" spans="2:9" s="57" customFormat="1" ht="75" customHeight="1" x14ac:dyDescent="0.15">
      <c r="B17" s="86"/>
      <c r="C17" s="61"/>
      <c r="D17" s="59"/>
      <c r="E17" s="59"/>
      <c r="F17" s="59"/>
      <c r="G17" s="59"/>
      <c r="H17" s="59"/>
      <c r="I17" s="93"/>
    </row>
    <row r="18" spans="2:9" ht="125" customHeight="1" thickBot="1" x14ac:dyDescent="0.2">
      <c r="B18" s="78"/>
      <c r="C18" s="196" t="s">
        <v>6</v>
      </c>
      <c r="D18" s="197"/>
      <c r="E18" s="197"/>
      <c r="F18" s="197"/>
      <c r="G18" s="197"/>
      <c r="H18" s="197"/>
      <c r="I18" s="198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18:I18"/>
    <mergeCell ref="C2:I2"/>
    <mergeCell ref="D4:H4"/>
  </mergeCells>
  <conditionalFormatting sqref="C6:H6">
    <cfRule type="expression" dxfId="11" priority="3">
      <formula>DAY(C6)&gt;8</formula>
    </cfRule>
  </conditionalFormatting>
  <conditionalFormatting sqref="C14:I14 C16:I17 C15 E15:I15">
    <cfRule type="expression" dxfId="10" priority="2">
      <formula>AND(DAY(C14)&gt;=1,DAY(C14)&lt;=15)</formula>
    </cfRule>
  </conditionalFormatting>
  <conditionalFormatting sqref="C18">
    <cfRule type="expression" dxfId="9" priority="1">
      <formula>AND(DAY(C18)&gt;=1,DAY(C18)&lt;=15)</formula>
    </cfRule>
  </conditionalFormatting>
  <hyperlinks>
    <hyperlink ref="G3" location="AUGUST!A1" tooltip="Navigation link to the previous month" display="&lt;- MAY" xr:uid="{8DE699E4-6F13-1944-8DEF-CBF6C8E00047}"/>
    <hyperlink ref="H3" location="OCTOBER!A1" tooltip="Navigation link to the next month" display="JULY -&gt;" xr:uid="{00000000-0004-0000-0800-000000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2">
    <tabColor rgb="FF8FC6E2"/>
    <pageSetUpPr fitToPage="1"/>
  </sheetPr>
  <dimension ref="B1:I21"/>
  <sheetViews>
    <sheetView showGridLines="0" zoomScaleNormal="100" workbookViewId="0">
      <pane ySplit="5" topLeftCell="A6" activePane="bottomLeft" state="frozen"/>
      <selection pane="bottomLeft" activeCell="K5" sqref="K5"/>
    </sheetView>
  </sheetViews>
  <sheetFormatPr baseColWidth="10" defaultColWidth="8.625" defaultRowHeight="17" x14ac:dyDescent="0.15"/>
  <cols>
    <col min="1" max="2" width="2.625" style="35" customWidth="1"/>
    <col min="3" max="9" width="24.375" style="35" customWidth="1"/>
    <col min="10" max="16384" width="8.625" style="35"/>
  </cols>
  <sheetData>
    <row r="1" spans="2:9" ht="15" customHeight="1" thickBot="1" x14ac:dyDescent="0.2">
      <c r="C1" s="113"/>
      <c r="D1" s="113"/>
      <c r="E1" s="113"/>
      <c r="F1" s="113"/>
      <c r="G1" s="113"/>
      <c r="H1" s="113"/>
      <c r="I1" s="113"/>
    </row>
    <row r="2" spans="2:9" ht="75" customHeight="1" thickTop="1" x14ac:dyDescent="0.15">
      <c r="B2" s="79"/>
      <c r="C2" s="194" t="s">
        <v>0</v>
      </c>
      <c r="D2" s="194"/>
      <c r="E2" s="194"/>
      <c r="F2" s="194"/>
      <c r="G2" s="194"/>
      <c r="H2" s="194"/>
      <c r="I2" s="195"/>
    </row>
    <row r="3" spans="2:9" ht="20" customHeight="1" x14ac:dyDescent="0.2">
      <c r="B3" s="79"/>
      <c r="C3" s="102"/>
      <c r="D3" s="103"/>
      <c r="E3" s="103"/>
      <c r="F3" s="104"/>
      <c r="G3" s="20" t="s">
        <v>31</v>
      </c>
      <c r="H3" s="20" t="s">
        <v>32</v>
      </c>
      <c r="I3" s="110"/>
    </row>
    <row r="4" spans="2:9" ht="75" customHeight="1" x14ac:dyDescent="0.65">
      <c r="B4" s="79"/>
      <c r="C4" s="144">
        <f>CalendarYear</f>
        <v>2023</v>
      </c>
      <c r="D4" s="205" t="s">
        <v>33</v>
      </c>
      <c r="E4" s="205"/>
      <c r="F4" s="205"/>
      <c r="G4" s="205"/>
      <c r="H4" s="205"/>
      <c r="I4" s="143"/>
    </row>
    <row r="5" spans="2:9" ht="35" customHeight="1" x14ac:dyDescent="0.15">
      <c r="B5" s="79"/>
      <c r="C5" s="14" t="str">
        <f>WeekStart</f>
        <v>S</v>
      </c>
      <c r="D5" s="14" t="str">
        <f t="shared" ref="D5:I5" si="0">LEFT(TEXT(D6,"ddd"),1)</f>
        <v>M</v>
      </c>
      <c r="E5" s="14" t="str">
        <f t="shared" si="0"/>
        <v>T</v>
      </c>
      <c r="F5" s="14" t="str">
        <f t="shared" si="0"/>
        <v>W</v>
      </c>
      <c r="G5" s="14" t="str">
        <f t="shared" si="0"/>
        <v>T</v>
      </c>
      <c r="H5" s="14" t="str">
        <f t="shared" si="0"/>
        <v>F</v>
      </c>
      <c r="I5" s="15" t="str">
        <f t="shared" si="0"/>
        <v>S</v>
      </c>
    </row>
    <row r="6" spans="2:9" ht="25" customHeight="1" x14ac:dyDescent="0.2">
      <c r="B6" s="79"/>
      <c r="C6" s="85">
        <f t="array" ref="C6:I6">DaysAndWeeks+DATE(CalendarYear,10,1)-WEEKDAY(DATE(CalendarYear,10,1),(WeekStart="M")+1)+1</f>
        <v>45200</v>
      </c>
      <c r="D6" s="41">
        <v>45201</v>
      </c>
      <c r="E6" s="114">
        <v>45202</v>
      </c>
      <c r="F6" s="114">
        <v>45203</v>
      </c>
      <c r="G6" s="114">
        <v>45204</v>
      </c>
      <c r="H6" s="114">
        <v>45205</v>
      </c>
      <c r="I6" s="72">
        <v>45206</v>
      </c>
    </row>
    <row r="7" spans="2:9" s="70" customFormat="1" ht="75" customHeight="1" x14ac:dyDescent="0.15">
      <c r="B7" s="80"/>
      <c r="C7" s="181"/>
      <c r="D7" s="169"/>
      <c r="E7" s="136"/>
      <c r="F7" s="65"/>
      <c r="G7" s="128"/>
      <c r="H7" s="65"/>
      <c r="I7" s="73"/>
    </row>
    <row r="8" spans="2:9" ht="25" customHeight="1" x14ac:dyDescent="0.2">
      <c r="B8" s="79"/>
      <c r="C8" s="39">
        <f t="array" ref="C8:I8">DaysAndWeeks+DATE(CalendarYear,10,1)-WEEKDAY(DATE(CalendarYear,10,1),(WeekStart="M")+1)+8</f>
        <v>45207</v>
      </c>
      <c r="D8" s="36">
        <v>45208</v>
      </c>
      <c r="E8" s="36">
        <v>45209</v>
      </c>
      <c r="F8" s="36">
        <v>45210</v>
      </c>
      <c r="G8" s="36">
        <v>45211</v>
      </c>
      <c r="H8" s="36">
        <v>45212</v>
      </c>
      <c r="I8" s="72">
        <v>45213</v>
      </c>
    </row>
    <row r="9" spans="2:9" s="70" customFormat="1" ht="75" customHeight="1" x14ac:dyDescent="0.15">
      <c r="B9" s="80"/>
      <c r="C9" s="140"/>
      <c r="D9" s="130">
        <v>0.625</v>
      </c>
      <c r="E9" s="136"/>
      <c r="F9" s="139"/>
      <c r="G9" s="136"/>
      <c r="H9" s="65"/>
      <c r="I9" s="73"/>
    </row>
    <row r="10" spans="2:9" ht="25" customHeight="1" x14ac:dyDescent="0.2">
      <c r="B10" s="79"/>
      <c r="C10" s="39">
        <f t="array" ref="C10:I10">DaysAndWeeks+DATE(CalendarYear,10,1)-WEEKDAY(DATE(CalendarYear,10,1),(WeekStart="M")+1)+15</f>
        <v>45214</v>
      </c>
      <c r="D10" s="36">
        <v>45215</v>
      </c>
      <c r="E10" s="36">
        <v>45216</v>
      </c>
      <c r="F10" s="36">
        <v>45217</v>
      </c>
      <c r="G10" s="36">
        <v>45218</v>
      </c>
      <c r="H10" s="36">
        <v>45219</v>
      </c>
      <c r="I10" s="72">
        <v>45220</v>
      </c>
    </row>
    <row r="11" spans="2:9" s="70" customFormat="1" ht="75" customHeight="1" x14ac:dyDescent="0.15">
      <c r="B11" s="80"/>
      <c r="C11" s="140"/>
      <c r="D11" s="130">
        <v>0.625</v>
      </c>
      <c r="E11" s="136"/>
      <c r="F11" s="139"/>
      <c r="G11" s="136"/>
      <c r="H11" s="65"/>
      <c r="I11" s="73"/>
    </row>
    <row r="12" spans="2:9" ht="25" customHeight="1" x14ac:dyDescent="0.2">
      <c r="B12" s="79"/>
      <c r="C12" s="39">
        <f t="array" ref="C12:I12">DaysAndWeeks+DATE(CalendarYear,10,1)-WEEKDAY(DATE(CalendarYear,10,1),(WeekStart="M")+1)+22</f>
        <v>45221</v>
      </c>
      <c r="D12" s="36">
        <v>45222</v>
      </c>
      <c r="E12" s="36">
        <v>45223</v>
      </c>
      <c r="F12" s="36">
        <v>45224</v>
      </c>
      <c r="G12" s="36">
        <v>45225</v>
      </c>
      <c r="H12" s="36">
        <v>45226</v>
      </c>
      <c r="I12" s="72">
        <v>45227</v>
      </c>
    </row>
    <row r="13" spans="2:9" s="70" customFormat="1" ht="75" customHeight="1" x14ac:dyDescent="0.15">
      <c r="B13" s="80"/>
      <c r="C13" s="140"/>
      <c r="D13" s="130">
        <v>0.625</v>
      </c>
      <c r="E13" s="136"/>
      <c r="F13" s="139"/>
      <c r="G13" s="136"/>
      <c r="H13" s="65"/>
      <c r="I13" s="73"/>
    </row>
    <row r="14" spans="2:9" ht="25" customHeight="1" x14ac:dyDescent="0.2">
      <c r="B14" s="79"/>
      <c r="C14" s="39">
        <f t="array" ref="C14:I14">DaysAndWeeks+DATE(CalendarYear,10,1)-WEEKDAY(DATE(CalendarYear,10,1),(WeekStart="M")+1)+29</f>
        <v>45228</v>
      </c>
      <c r="D14" s="36">
        <v>45229</v>
      </c>
      <c r="E14" s="36">
        <v>45230</v>
      </c>
      <c r="F14" s="36">
        <v>45231</v>
      </c>
      <c r="G14" s="36">
        <v>45232</v>
      </c>
      <c r="H14" s="41">
        <v>45233</v>
      </c>
      <c r="I14" s="90">
        <v>45234</v>
      </c>
    </row>
    <row r="15" spans="2:9" s="111" customFormat="1" ht="75" customHeight="1" x14ac:dyDescent="0.15">
      <c r="B15" s="112"/>
      <c r="C15" s="140"/>
      <c r="D15" s="130">
        <v>0.625</v>
      </c>
      <c r="E15" s="136"/>
      <c r="F15" s="139"/>
      <c r="G15" s="136"/>
      <c r="H15" s="182"/>
      <c r="I15" s="183"/>
    </row>
    <row r="16" spans="2:9" ht="25" customHeight="1" x14ac:dyDescent="0.2">
      <c r="B16" s="79"/>
      <c r="C16" s="85">
        <f t="array" ref="C16:I16">DaysAndWeeks+DATE(CalendarYear,10,1)-WEEKDAY(DATE(CalendarYear,10,1),(WeekStart="M")+1)+36</f>
        <v>45235</v>
      </c>
      <c r="D16" s="41">
        <v>45236</v>
      </c>
      <c r="E16" s="38">
        <v>45237</v>
      </c>
      <c r="F16" s="38">
        <v>45238</v>
      </c>
      <c r="G16" s="38">
        <v>45239</v>
      </c>
      <c r="H16" s="38">
        <v>45240</v>
      </c>
      <c r="I16" s="38">
        <v>45241</v>
      </c>
    </row>
    <row r="17" spans="2:9" s="70" customFormat="1" ht="75" customHeight="1" x14ac:dyDescent="0.15">
      <c r="B17" s="80"/>
      <c r="C17" s="181"/>
      <c r="D17" s="169"/>
      <c r="E17" s="69"/>
      <c r="F17" s="69"/>
      <c r="G17" s="69"/>
      <c r="H17" s="69"/>
      <c r="I17" s="69"/>
    </row>
    <row r="18" spans="2:9" s="1" customFormat="1" ht="125" customHeight="1" thickBot="1" x14ac:dyDescent="0.2">
      <c r="B18" s="78"/>
      <c r="C18" s="196" t="s">
        <v>6</v>
      </c>
      <c r="D18" s="197"/>
      <c r="E18" s="197"/>
      <c r="F18" s="197"/>
      <c r="G18" s="197"/>
      <c r="H18" s="197"/>
      <c r="I18" s="198"/>
    </row>
    <row r="19" spans="2:9" s="1" customFormat="1" ht="15" thickTop="1" x14ac:dyDescent="0.15">
      <c r="C19" s="6"/>
      <c r="D19" s="6"/>
      <c r="E19" s="6"/>
      <c r="F19" s="6"/>
      <c r="G19" s="6"/>
      <c r="H19" s="6"/>
      <c r="I19" s="6"/>
    </row>
    <row r="20" spans="2:9" s="1" customFormat="1" ht="14" x14ac:dyDescent="0.15">
      <c r="C20" s="6"/>
      <c r="D20" s="6"/>
      <c r="E20" s="6"/>
      <c r="F20" s="6"/>
      <c r="G20" s="6"/>
      <c r="H20" s="6"/>
      <c r="I20" s="6"/>
    </row>
    <row r="21" spans="2:9" s="1" customFormat="1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18:I18"/>
    <mergeCell ref="C2:I2"/>
    <mergeCell ref="D4:H4"/>
  </mergeCells>
  <conditionalFormatting sqref="C6:H6">
    <cfRule type="expression" dxfId="8" priority="3">
      <formula>DAY(C6)&gt;8</formula>
    </cfRule>
  </conditionalFormatting>
  <conditionalFormatting sqref="C14:I14 C16:I17 C15 E15:I15">
    <cfRule type="expression" dxfId="7" priority="2">
      <formula>AND(DAY(C14)&gt;=1,DAY(C14)&lt;=15)</formula>
    </cfRule>
  </conditionalFormatting>
  <conditionalFormatting sqref="C18">
    <cfRule type="expression" dxfId="6" priority="1">
      <formula>AND(DAY(C18)&gt;=1,DAY(C18)&lt;=15)</formula>
    </cfRule>
  </conditionalFormatting>
  <hyperlinks>
    <hyperlink ref="H3" location="NOVEMBER!A1" tooltip="Navigation link to the next month" display="JULY -&gt;" xr:uid="{00000000-0004-0000-0900-000000000000}"/>
    <hyperlink ref="G3" location="SEPTEMBER!A1" tooltip="Navigation link to the previous month" display="&lt;- MAY" xr:uid="{00000000-0004-0000-0900-000001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3">
    <tabColor rgb="FFCFAA49"/>
    <pageSetUpPr fitToPage="1"/>
  </sheetPr>
  <dimension ref="B1:I21"/>
  <sheetViews>
    <sheetView showGridLines="0" zoomScaleNormal="100" workbookViewId="0">
      <pane ySplit="5" topLeftCell="A6" activePane="bottomLeft" state="frozen"/>
      <selection pane="bottomLeft" activeCell="K9" sqref="K9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>
      <c r="C1" s="83"/>
      <c r="D1" s="83"/>
      <c r="E1" s="83"/>
      <c r="F1" s="83"/>
      <c r="G1" s="83"/>
      <c r="H1" s="83"/>
      <c r="I1" s="83"/>
    </row>
    <row r="2" spans="2:9" ht="75" customHeight="1" thickTop="1" x14ac:dyDescent="0.15">
      <c r="B2" s="78"/>
      <c r="C2" s="194" t="s">
        <v>0</v>
      </c>
      <c r="D2" s="194"/>
      <c r="E2" s="194"/>
      <c r="F2" s="194"/>
      <c r="G2" s="194"/>
      <c r="H2" s="194"/>
      <c r="I2" s="195"/>
    </row>
    <row r="3" spans="2:9" ht="20" customHeight="1" x14ac:dyDescent="0.3">
      <c r="B3" s="78"/>
      <c r="C3" s="62"/>
      <c r="D3" s="63"/>
      <c r="E3" s="63"/>
      <c r="F3" s="64"/>
      <c r="G3" s="20" t="s">
        <v>34</v>
      </c>
      <c r="H3" s="20" t="s">
        <v>35</v>
      </c>
      <c r="I3" s="82"/>
    </row>
    <row r="4" spans="2:9" ht="75" customHeight="1" x14ac:dyDescent="0.65">
      <c r="B4" s="78"/>
      <c r="C4" s="144">
        <f>CalendarYear</f>
        <v>2023</v>
      </c>
      <c r="D4" s="206" t="s">
        <v>36</v>
      </c>
      <c r="E4" s="206"/>
      <c r="F4" s="206"/>
      <c r="G4" s="206"/>
      <c r="H4" s="206"/>
      <c r="I4" s="143"/>
    </row>
    <row r="5" spans="2:9" ht="35" customHeight="1" x14ac:dyDescent="0.15">
      <c r="B5" s="78"/>
      <c r="C5" s="14" t="str">
        <f>WeekStart</f>
        <v>S</v>
      </c>
      <c r="D5" s="14" t="str">
        <f t="shared" ref="D5:I5" si="0">LEFT(TEXT(D6,"ddd"),1)</f>
        <v>M</v>
      </c>
      <c r="E5" s="14" t="str">
        <f t="shared" si="0"/>
        <v>T</v>
      </c>
      <c r="F5" s="14" t="str">
        <f t="shared" si="0"/>
        <v>W</v>
      </c>
      <c r="G5" s="14" t="str">
        <f t="shared" si="0"/>
        <v>T</v>
      </c>
      <c r="H5" s="14" t="str">
        <f t="shared" si="0"/>
        <v>F</v>
      </c>
      <c r="I5" s="15" t="str">
        <f t="shared" si="0"/>
        <v>S</v>
      </c>
    </row>
    <row r="6" spans="2:9" s="35" customFormat="1" ht="25" customHeight="1" x14ac:dyDescent="0.2">
      <c r="B6" s="79"/>
      <c r="C6" s="45">
        <f t="array" ref="C6:I6">DaysAndWeeks+DATE(CalendarYear,11,1)-WEEKDAY(DATE(CalendarYear,11,1),(WeekStart="M")+1)+1</f>
        <v>45228</v>
      </c>
      <c r="D6" s="38">
        <v>45229</v>
      </c>
      <c r="E6" s="41">
        <v>45230</v>
      </c>
      <c r="F6" s="41">
        <v>45231</v>
      </c>
      <c r="G6" s="41">
        <v>45232</v>
      </c>
      <c r="H6" s="36">
        <v>45233</v>
      </c>
      <c r="I6" s="72">
        <v>45234</v>
      </c>
    </row>
    <row r="7" spans="2:9" s="70" customFormat="1" ht="75" customHeight="1" x14ac:dyDescent="0.15">
      <c r="B7" s="80"/>
      <c r="C7" s="71"/>
      <c r="D7" s="69"/>
      <c r="E7" s="158"/>
      <c r="F7" s="179"/>
      <c r="G7" s="168"/>
      <c r="H7" s="65"/>
      <c r="I7" s="73"/>
    </row>
    <row r="8" spans="2:9" s="35" customFormat="1" ht="25" customHeight="1" x14ac:dyDescent="0.2">
      <c r="B8" s="79"/>
      <c r="C8" s="39">
        <f t="array" ref="C8:I8">DaysAndWeeks+DATE(CalendarYear,11,1)-WEEKDAY(DATE(CalendarYear,11,1),(WeekStart="M")+1)+8</f>
        <v>45235</v>
      </c>
      <c r="D8" s="36">
        <v>45236</v>
      </c>
      <c r="E8" s="114">
        <v>45237</v>
      </c>
      <c r="F8" s="36">
        <v>45238</v>
      </c>
      <c r="G8" s="36">
        <v>45239</v>
      </c>
      <c r="H8" s="36">
        <v>45240</v>
      </c>
      <c r="I8" s="72">
        <v>45241</v>
      </c>
    </row>
    <row r="9" spans="2:9" s="70" customFormat="1" ht="75" customHeight="1" x14ac:dyDescent="0.15">
      <c r="B9" s="80"/>
      <c r="C9" s="140"/>
      <c r="D9" s="130">
        <v>0.625</v>
      </c>
      <c r="E9" s="136"/>
      <c r="F9" s="139"/>
      <c r="G9" s="136"/>
      <c r="H9" s="65"/>
      <c r="I9" s="73"/>
    </row>
    <row r="10" spans="2:9" s="35" customFormat="1" ht="25" customHeight="1" x14ac:dyDescent="0.2">
      <c r="B10" s="79"/>
      <c r="C10" s="39">
        <f t="array" ref="C10:I10">DaysAndWeeks+DATE(CalendarYear,11,1)-WEEKDAY(DATE(CalendarYear,11,1),(WeekStart="M")+1)+15</f>
        <v>45242</v>
      </c>
      <c r="D10" s="36">
        <v>45243</v>
      </c>
      <c r="E10" s="114">
        <v>45244</v>
      </c>
      <c r="F10" s="36">
        <v>45245</v>
      </c>
      <c r="G10" s="36">
        <v>45246</v>
      </c>
      <c r="H10" s="36">
        <v>45247</v>
      </c>
      <c r="I10" s="72">
        <v>45248</v>
      </c>
    </row>
    <row r="11" spans="2:9" s="70" customFormat="1" ht="75" customHeight="1" x14ac:dyDescent="0.15">
      <c r="B11" s="80"/>
      <c r="C11" s="140"/>
      <c r="D11" s="130">
        <v>0.625</v>
      </c>
      <c r="E11" s="136"/>
      <c r="F11" s="139"/>
      <c r="G11" s="136"/>
      <c r="H11" s="65"/>
      <c r="I11" s="73"/>
    </row>
    <row r="12" spans="2:9" s="35" customFormat="1" ht="25" customHeight="1" x14ac:dyDescent="0.2">
      <c r="B12" s="79"/>
      <c r="C12" s="39">
        <f t="array" ref="C12:I12">DaysAndWeeks+DATE(CalendarYear,11,1)-WEEKDAY(DATE(CalendarYear,11,1),(WeekStart="M")+1)+22</f>
        <v>45249</v>
      </c>
      <c r="D12" s="36">
        <v>45250</v>
      </c>
      <c r="E12" s="114">
        <v>45251</v>
      </c>
      <c r="F12" s="36">
        <v>45252</v>
      </c>
      <c r="G12" s="36">
        <v>45253</v>
      </c>
      <c r="H12" s="36">
        <v>45254</v>
      </c>
      <c r="I12" s="72">
        <v>45255</v>
      </c>
    </row>
    <row r="13" spans="2:9" s="70" customFormat="1" ht="75" customHeight="1" x14ac:dyDescent="0.15">
      <c r="B13" s="80"/>
      <c r="C13" s="140"/>
      <c r="D13" s="130">
        <v>0.625</v>
      </c>
      <c r="E13" s="136"/>
      <c r="F13" s="139"/>
      <c r="G13" s="136"/>
      <c r="H13" s="65"/>
      <c r="I13" s="73"/>
    </row>
    <row r="14" spans="2:9" s="35" customFormat="1" ht="25" customHeight="1" x14ac:dyDescent="0.2">
      <c r="B14" s="79"/>
      <c r="C14" s="39">
        <f t="array" ref="C14:I14">DaysAndWeeks+DATE(CalendarYear,11,1)-WEEKDAY(DATE(CalendarYear,11,1),(WeekStart="M")+1)+29</f>
        <v>45256</v>
      </c>
      <c r="D14" s="36">
        <v>45257</v>
      </c>
      <c r="E14" s="114">
        <v>45258</v>
      </c>
      <c r="F14" s="36">
        <v>45259</v>
      </c>
      <c r="G14" s="146">
        <v>45260</v>
      </c>
      <c r="H14" s="146">
        <v>45261</v>
      </c>
      <c r="I14" s="151">
        <v>45262</v>
      </c>
    </row>
    <row r="15" spans="2:9" s="70" customFormat="1" ht="75" customHeight="1" x14ac:dyDescent="0.15">
      <c r="B15" s="80"/>
      <c r="C15" s="140"/>
      <c r="D15" s="130">
        <v>0.625</v>
      </c>
      <c r="E15" s="136"/>
      <c r="F15" s="65"/>
      <c r="G15" s="171"/>
      <c r="H15" s="171"/>
      <c r="I15" s="172"/>
    </row>
    <row r="16" spans="2:9" s="35" customFormat="1" ht="25" customHeight="1" x14ac:dyDescent="0.2">
      <c r="B16" s="79"/>
      <c r="C16" s="68">
        <f t="array" ref="C16:I16">DaysAndWeeks+DATE(CalendarYear,11,1)-WEEKDAY(DATE(CalendarYear,11,1),(WeekStart="M")+1)+36</f>
        <v>45263</v>
      </c>
      <c r="D16" s="38">
        <v>45264</v>
      </c>
      <c r="E16" s="38">
        <v>45265</v>
      </c>
      <c r="F16" s="38">
        <v>45266</v>
      </c>
      <c r="G16" s="38">
        <v>45267</v>
      </c>
      <c r="H16" s="38">
        <v>45268</v>
      </c>
      <c r="I16" s="74">
        <v>45269</v>
      </c>
    </row>
    <row r="17" spans="2:9" s="70" customFormat="1" ht="75" customHeight="1" x14ac:dyDescent="0.15">
      <c r="B17" s="80"/>
      <c r="C17" s="106"/>
      <c r="D17" s="69"/>
      <c r="E17" s="69"/>
      <c r="F17" s="69"/>
      <c r="G17" s="69"/>
      <c r="H17" s="69"/>
      <c r="I17" s="75"/>
    </row>
    <row r="18" spans="2:9" ht="125" customHeight="1" thickBot="1" x14ac:dyDescent="0.2">
      <c r="B18" s="78"/>
      <c r="C18" s="196" t="s">
        <v>6</v>
      </c>
      <c r="D18" s="197"/>
      <c r="E18" s="197"/>
      <c r="F18" s="197"/>
      <c r="G18" s="197"/>
      <c r="H18" s="197"/>
      <c r="I18" s="198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2:I2"/>
    <mergeCell ref="C18:I18"/>
    <mergeCell ref="D4:H4"/>
  </mergeCells>
  <conditionalFormatting sqref="C6:H6">
    <cfRule type="expression" dxfId="5" priority="3">
      <formula>DAY(C6)&gt;8</formula>
    </cfRule>
  </conditionalFormatting>
  <conditionalFormatting sqref="C14:I14 C16:I17 C15 E15:I15">
    <cfRule type="expression" dxfId="4" priority="2">
      <formula>AND(DAY(C14)&gt;=1,DAY(C14)&lt;=15)</formula>
    </cfRule>
  </conditionalFormatting>
  <conditionalFormatting sqref="C18">
    <cfRule type="expression" dxfId="3" priority="1">
      <formula>AND(DAY(C18)&gt;=1,DAY(C18)&lt;=15)</formula>
    </cfRule>
  </conditionalFormatting>
  <hyperlinks>
    <hyperlink ref="H3" location="DECEMBER!A1" tooltip="Navigation link to the next month" display="DECEMBER -&gt;" xr:uid="{00000000-0004-0000-0A00-000000000000}"/>
    <hyperlink ref="G3" location="OCTOBER!A1" tooltip="Navigation link to the previous month" display="&lt;- OCTOBER" xr:uid="{00000000-0004-0000-0A00-000001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4">
    <tabColor rgb="FF6E8390"/>
    <pageSetUpPr fitToPage="1"/>
  </sheetPr>
  <dimension ref="B1:I21"/>
  <sheetViews>
    <sheetView showGridLines="0" tabSelected="1" zoomScaleNormal="100" workbookViewId="0">
      <pane ySplit="5" topLeftCell="A6" activePane="bottomLeft" state="frozen"/>
      <selection pane="bottomLeft" activeCell="J7" sqref="J7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>
      <c r="C1" s="83"/>
      <c r="D1" s="83"/>
      <c r="E1" s="83"/>
      <c r="F1" s="83"/>
      <c r="G1" s="83"/>
      <c r="H1" s="83"/>
      <c r="I1" s="83"/>
    </row>
    <row r="2" spans="2:9" ht="75" customHeight="1" thickTop="1" x14ac:dyDescent="0.15">
      <c r="B2" s="78"/>
      <c r="C2" s="194" t="s">
        <v>0</v>
      </c>
      <c r="D2" s="194"/>
      <c r="E2" s="194"/>
      <c r="F2" s="194"/>
      <c r="G2" s="194"/>
      <c r="H2" s="194"/>
      <c r="I2" s="195"/>
    </row>
    <row r="3" spans="2:9" ht="20" customHeight="1" x14ac:dyDescent="0.3">
      <c r="B3" s="78"/>
      <c r="C3" s="62"/>
      <c r="D3" s="63"/>
      <c r="E3" s="63"/>
      <c r="F3" s="64"/>
      <c r="G3" s="20" t="s">
        <v>37</v>
      </c>
      <c r="H3" s="20" t="s">
        <v>38</v>
      </c>
      <c r="I3" s="82"/>
    </row>
    <row r="4" spans="2:9" ht="75" customHeight="1" x14ac:dyDescent="0.65">
      <c r="B4" s="78"/>
      <c r="C4" s="144">
        <f>CalendarYear</f>
        <v>2023</v>
      </c>
      <c r="D4" s="206" t="s">
        <v>39</v>
      </c>
      <c r="E4" s="206"/>
      <c r="F4" s="206"/>
      <c r="G4" s="206"/>
      <c r="H4" s="206"/>
      <c r="I4" s="143"/>
    </row>
    <row r="5" spans="2:9" ht="35" customHeight="1" x14ac:dyDescent="0.15">
      <c r="B5" s="78"/>
      <c r="C5" s="14" t="str">
        <f>WeekStart</f>
        <v>S</v>
      </c>
      <c r="D5" s="14" t="str">
        <f t="shared" ref="D5:I5" si="0">LEFT(TEXT(D6,"ddd"),1)</f>
        <v>M</v>
      </c>
      <c r="E5" s="14" t="str">
        <f t="shared" si="0"/>
        <v>T</v>
      </c>
      <c r="F5" s="14" t="str">
        <f t="shared" si="0"/>
        <v>W</v>
      </c>
      <c r="G5" s="14" t="str">
        <f t="shared" si="0"/>
        <v>T</v>
      </c>
      <c r="H5" s="14" t="str">
        <f t="shared" si="0"/>
        <v>F</v>
      </c>
      <c r="I5" s="15" t="str">
        <f t="shared" si="0"/>
        <v>S</v>
      </c>
    </row>
    <row r="6" spans="2:9" s="35" customFormat="1" ht="25" customHeight="1" x14ac:dyDescent="0.2">
      <c r="B6" s="79"/>
      <c r="C6" s="150">
        <f t="array" ref="C6:I6">DaysAndWeeks+DATE(CalendarYear,12,1)-WEEKDAY(DATE(CalendarYear,12,1),(WeekStart="M")+1)+1</f>
        <v>45256</v>
      </c>
      <c r="D6" s="146">
        <v>45257</v>
      </c>
      <c r="E6" s="146">
        <v>45258</v>
      </c>
      <c r="F6" s="146">
        <v>45259</v>
      </c>
      <c r="G6" s="36">
        <v>45260</v>
      </c>
      <c r="H6" s="36">
        <v>45261</v>
      </c>
      <c r="I6" s="72">
        <v>45262</v>
      </c>
    </row>
    <row r="7" spans="2:9" s="70" customFormat="1" ht="75" customHeight="1" x14ac:dyDescent="0.15">
      <c r="B7" s="80"/>
      <c r="C7" s="184"/>
      <c r="D7" s="130">
        <v>0.625</v>
      </c>
      <c r="E7" s="171"/>
      <c r="F7" s="171"/>
      <c r="G7" s="128"/>
      <c r="H7" s="65"/>
      <c r="I7" s="73"/>
    </row>
    <row r="8" spans="2:9" s="35" customFormat="1" ht="25" customHeight="1" x14ac:dyDescent="0.2">
      <c r="B8" s="79"/>
      <c r="C8" s="39">
        <f t="array" ref="C8:I8">DaysAndWeeks+DATE(CalendarYear,12,1)-WEEKDAY(DATE(CalendarYear,12,1),(WeekStart="M")+1)+8</f>
        <v>45263</v>
      </c>
      <c r="D8" s="36">
        <v>45264</v>
      </c>
      <c r="E8" s="39">
        <v>45265</v>
      </c>
      <c r="F8" s="36">
        <v>45266</v>
      </c>
      <c r="G8" s="36">
        <v>45267</v>
      </c>
      <c r="H8" s="36">
        <v>45268</v>
      </c>
      <c r="I8" s="72">
        <v>45269</v>
      </c>
    </row>
    <row r="9" spans="2:9" s="70" customFormat="1" ht="75" customHeight="1" x14ac:dyDescent="0.15">
      <c r="B9" s="80"/>
      <c r="C9" s="140"/>
      <c r="D9" s="130">
        <v>0.625</v>
      </c>
      <c r="E9" s="136"/>
      <c r="F9" s="139"/>
      <c r="G9" s="136"/>
      <c r="H9" s="65"/>
      <c r="I9" s="73"/>
    </row>
    <row r="10" spans="2:9" s="35" customFormat="1" ht="25" customHeight="1" x14ac:dyDescent="0.2">
      <c r="B10" s="79"/>
      <c r="C10" s="39">
        <f t="array" ref="C10:I10">DaysAndWeeks+DATE(CalendarYear,12,1)-WEEKDAY(DATE(CalendarYear,12,1),(WeekStart="M")+1)+15</f>
        <v>45270</v>
      </c>
      <c r="D10" s="36">
        <v>45271</v>
      </c>
      <c r="E10" s="36">
        <v>45272</v>
      </c>
      <c r="F10" s="36">
        <v>45273</v>
      </c>
      <c r="G10" s="36">
        <v>45274</v>
      </c>
      <c r="H10" s="36">
        <v>45275</v>
      </c>
      <c r="I10" s="72">
        <v>45276</v>
      </c>
    </row>
    <row r="11" spans="2:9" s="70" customFormat="1" ht="75" customHeight="1" x14ac:dyDescent="0.15">
      <c r="B11" s="80"/>
      <c r="C11" s="140"/>
      <c r="D11" s="130">
        <v>0.625</v>
      </c>
      <c r="E11" s="136"/>
      <c r="F11" s="139"/>
      <c r="G11" s="136"/>
      <c r="H11" s="65"/>
      <c r="I11" s="73"/>
    </row>
    <row r="12" spans="2:9" s="35" customFormat="1" ht="25" customHeight="1" x14ac:dyDescent="0.2">
      <c r="B12" s="79"/>
      <c r="C12" s="39">
        <f t="array" ref="C12:I12">DaysAndWeeks+DATE(CalendarYear,12,1)-WEEKDAY(DATE(CalendarYear,12,1),(WeekStart="M")+1)+22</f>
        <v>45277</v>
      </c>
      <c r="D12" s="36">
        <v>45278</v>
      </c>
      <c r="E12" s="36">
        <v>45279</v>
      </c>
      <c r="F12" s="36">
        <v>45280</v>
      </c>
      <c r="G12" s="36">
        <v>45281</v>
      </c>
      <c r="H12" s="36">
        <v>45282</v>
      </c>
      <c r="I12" s="72">
        <v>45283</v>
      </c>
    </row>
    <row r="13" spans="2:9" s="70" customFormat="1" ht="75" customHeight="1" x14ac:dyDescent="0.15">
      <c r="B13" s="80"/>
      <c r="C13" s="140"/>
      <c r="D13" s="130">
        <v>0.625</v>
      </c>
      <c r="E13" s="136"/>
      <c r="F13" s="139"/>
      <c r="G13" s="136"/>
      <c r="H13" s="65"/>
      <c r="I13" s="73"/>
    </row>
    <row r="14" spans="2:9" s="35" customFormat="1" ht="25" customHeight="1" x14ac:dyDescent="0.2">
      <c r="B14" s="79"/>
      <c r="C14" s="39">
        <f t="array" ref="C14:I14">DaysAndWeeks+DATE(CalendarYear,12,1)-WEEKDAY(DATE(CalendarYear,12,1),(WeekStart="M")+1)+29</f>
        <v>45284</v>
      </c>
      <c r="D14" s="36">
        <v>45285</v>
      </c>
      <c r="E14" s="36">
        <v>45286</v>
      </c>
      <c r="F14" s="41">
        <v>45287</v>
      </c>
      <c r="G14" s="41">
        <v>45288</v>
      </c>
      <c r="H14" s="41">
        <v>45289</v>
      </c>
      <c r="I14" s="90">
        <v>45290</v>
      </c>
    </row>
    <row r="15" spans="2:9" s="70" customFormat="1" ht="75" customHeight="1" x14ac:dyDescent="0.15">
      <c r="B15" s="80"/>
      <c r="C15" s="140"/>
      <c r="D15" s="130">
        <v>0.625</v>
      </c>
      <c r="E15" s="136"/>
      <c r="F15" s="179"/>
      <c r="G15" s="168"/>
      <c r="H15" s="169"/>
      <c r="I15" s="185"/>
    </row>
    <row r="16" spans="2:9" s="35" customFormat="1" ht="25" customHeight="1" x14ac:dyDescent="0.2">
      <c r="B16" s="79"/>
      <c r="C16" s="85">
        <f t="array" ref="C16:I16">DaysAndWeeks+DATE(CalendarYear,12,1)-WEEKDAY(DATE(CalendarYear,12,1),(WeekStart="M")+1)+36</f>
        <v>45291</v>
      </c>
      <c r="D16" s="38">
        <v>45292</v>
      </c>
      <c r="E16" s="68">
        <v>45293</v>
      </c>
      <c r="F16" s="38">
        <v>45294</v>
      </c>
      <c r="G16" s="38">
        <v>45295</v>
      </c>
      <c r="H16" s="68">
        <v>45296</v>
      </c>
      <c r="I16" s="74">
        <v>45297</v>
      </c>
    </row>
    <row r="17" spans="2:9" s="70" customFormat="1" ht="75" customHeight="1" x14ac:dyDescent="0.15">
      <c r="B17" s="80"/>
      <c r="C17" s="181"/>
      <c r="D17" s="69"/>
      <c r="E17" s="106"/>
      <c r="F17" s="69"/>
      <c r="G17" s="69"/>
      <c r="H17" s="106"/>
      <c r="I17" s="75"/>
    </row>
    <row r="18" spans="2:9" ht="125" customHeight="1" thickBot="1" x14ac:dyDescent="0.2">
      <c r="B18" s="78"/>
      <c r="C18" s="196" t="s">
        <v>6</v>
      </c>
      <c r="D18" s="197"/>
      <c r="E18" s="197"/>
      <c r="F18" s="197"/>
      <c r="G18" s="197"/>
      <c r="H18" s="197"/>
      <c r="I18" s="198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66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2:I2"/>
    <mergeCell ref="C18:I18"/>
    <mergeCell ref="D4:H4"/>
  </mergeCells>
  <conditionalFormatting sqref="C6:H6">
    <cfRule type="expression" dxfId="2" priority="3">
      <formula>DAY(C6)&gt;8</formula>
    </cfRule>
  </conditionalFormatting>
  <conditionalFormatting sqref="C14:I14 C16:I17 C15 E15:I15">
    <cfRule type="expression" dxfId="1" priority="2">
      <formula>AND(DAY(C14)&gt;=1,DAY(C14)&lt;=15)</formula>
    </cfRule>
  </conditionalFormatting>
  <conditionalFormatting sqref="C18">
    <cfRule type="expression" dxfId="0" priority="1">
      <formula>AND(DAY(C18)&gt;=1,DAY(C18)&lt;=15)</formula>
    </cfRule>
  </conditionalFormatting>
  <hyperlinks>
    <hyperlink ref="G3" location="NOVEMBER!A1" tooltip="Navigation link to the previous month" display="&lt;- NOVEMBER" xr:uid="{00000000-0004-0000-0B00-000000000000}"/>
    <hyperlink ref="H3" location="JANUARY!A1" tooltip="Navigation link back to January" display="JANUARY -&gt;" xr:uid="{00000000-0004-0000-0B00-000001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50AF7E8E9E6F343A759C45522CD9A83" ma:contentTypeVersion="15" ma:contentTypeDescription="Create a new document." ma:contentTypeScope="" ma:versionID="36f6a8b3d186de29e4e67a1a58c7a78f">
  <xsd:schema xmlns:xsd="http://www.w3.org/2001/XMLSchema" xmlns:xs="http://www.w3.org/2001/XMLSchema" xmlns:p="http://schemas.microsoft.com/office/2006/metadata/properties" xmlns:ns2="6088389d-f9a4-418b-a8d8-f0ed3f71e6c8" xmlns:ns3="2f96a5e1-f937-4986-abb4-c031ec480b26" targetNamespace="http://schemas.microsoft.com/office/2006/metadata/properties" ma:root="true" ma:fieldsID="168d9fd93b50897fb7fd6a2fa349d4e4" ns2:_="" ns3:_="">
    <xsd:import namespace="6088389d-f9a4-418b-a8d8-f0ed3f71e6c8"/>
    <xsd:import namespace="2f96a5e1-f937-4986-abb4-c031ec480b2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88389d-f9a4-418b-a8d8-f0ed3f71e6c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5b970f53-6d7c-482d-a391-807fc8ea125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96a5e1-f937-4986-abb4-c031ec480b2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78616444-4ad6-4df3-8c5e-a07c72489a7f}" ma:internalName="TaxCatchAll" ma:showField="CatchAllData" ma:web="2f96a5e1-f937-4986-abb4-c031ec480b2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f96a5e1-f937-4986-abb4-c031ec480b26" xsi:nil="true"/>
    <lcf76f155ced4ddcb4097134ff3c332f xmlns="6088389d-f9a4-418b-a8d8-f0ed3f71e6c8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40378D4-6BBB-4748-8AD9-9D6058C4935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3C730C5-97E0-49B7-94C3-543A4778938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088389d-f9a4-418b-a8d8-f0ed3f71e6c8"/>
    <ds:schemaRef ds:uri="2f96a5e1-f937-4986-abb4-c031ec480b2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091A9AA-FC47-4653-A579-E14A8D239451}">
  <ds:schemaRefs>
    <ds:schemaRef ds:uri="http://schemas.microsoft.com/office/2006/metadata/properties"/>
    <ds:schemaRef ds:uri="http://schemas.microsoft.com/office/infopath/2007/PartnerControls"/>
    <ds:schemaRef ds:uri="2f96a5e1-f937-4986-abb4-c031ec480b26"/>
    <ds:schemaRef ds:uri="6088389d-f9a4-418b-a8d8-f0ed3f71e6c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TM10000062</Template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14</vt:i4>
      </vt:variant>
    </vt:vector>
  </HeadingPairs>
  <TitlesOfParts>
    <vt:vector size="26" baseType="lpstr">
      <vt:lpstr>JANUARY</vt:lpstr>
      <vt:lpstr>FEBRUARY</vt:lpstr>
      <vt:lpstr>MARCH</vt:lpstr>
      <vt:lpstr>APRIL</vt:lpstr>
      <vt:lpstr>MAY</vt:lpstr>
      <vt:lpstr>JUNE</vt:lpstr>
      <vt:lpstr>JULY</vt:lpstr>
      <vt:lpstr>AUGUST</vt:lpstr>
      <vt:lpstr>SEPTEMBER</vt:lpstr>
      <vt:lpstr>OCTOBER</vt:lpstr>
      <vt:lpstr>NOVEMBER</vt:lpstr>
      <vt:lpstr>DECEMBER</vt:lpstr>
      <vt:lpstr>CalendarYear</vt:lpstr>
      <vt:lpstr>APRIL!Print_Area</vt:lpstr>
      <vt:lpstr>AUGUST!Print_Area</vt:lpstr>
      <vt:lpstr>DECEMBER!Print_Area</vt:lpstr>
      <vt:lpstr>FEBRUARY!Print_Area</vt:lpstr>
      <vt:lpstr>JANUARY!Print_Area</vt:lpstr>
      <vt:lpstr>JULY!Print_Area</vt:lpstr>
      <vt:lpstr>JUNE!Print_Area</vt:lpstr>
      <vt:lpstr>MARCH!Print_Area</vt:lpstr>
      <vt:lpstr>MAY!Print_Area</vt:lpstr>
      <vt:lpstr>NOVEMBER!Print_Area</vt:lpstr>
      <vt:lpstr>OCTOBER!Print_Area</vt:lpstr>
      <vt:lpstr>SEPTEMBER!Print_Area</vt:lpstr>
      <vt:lpstr>WeekStart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Heather Key</dc:creator>
  <cp:keywords/>
  <dc:description/>
  <cp:lastModifiedBy>Microsoft Office User</cp:lastModifiedBy>
  <cp:revision/>
  <dcterms:created xsi:type="dcterms:W3CDTF">2016-11-11T22:25:27Z</dcterms:created>
  <dcterms:modified xsi:type="dcterms:W3CDTF">2023-05-05T19:11:48Z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0x010100850AF7E8E9E6F343A759C45522CD9A83</vt:lpwstr>
  </property>
  <property fmtid="{D5CDD505-2E9C-101B-9397-08002B2CF9AE}" pid="3" name="MediaServiceImageTags">
    <vt:lpwstr/>
  </property>
</Properties>
</file>